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1d00e59196c72de/Desktop/"/>
    </mc:Choice>
  </mc:AlternateContent>
  <xr:revisionPtr revIDLastSave="0" documentId="8_{F1643469-9550-40C7-BF2E-8F18DDFFC0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ixa etária 2019-2024" sheetId="1" r:id="rId1"/>
    <sheet name="Idade da mãe 2019-2024" sheetId="2" r:id="rId2"/>
    <sheet name="Escolaridade mãe 2019-2024" sheetId="3" r:id="rId3"/>
    <sheet name="Raça-cor 2019-2024" sheetId="4" r:id="rId4"/>
    <sheet name="Comparativo 2019-2024" sheetId="5" r:id="rId5"/>
    <sheet name="Base faixa etária" sheetId="6" r:id="rId6"/>
    <sheet name="Base idade da mãe" sheetId="7" r:id="rId7"/>
    <sheet name="Base escolaridade da mãe" sheetId="8" r:id="rId8"/>
    <sheet name="Base raça-cor" sheetId="9" r:id="rId9"/>
    <sheet name="Evitabilidade 2019" sheetId="10" r:id="rId10"/>
    <sheet name="Dados 2019" sheetId="11" r:id="rId11"/>
    <sheet name="Evitabilidade 2020" sheetId="12" r:id="rId12"/>
    <sheet name="Dados 2020" sheetId="13" r:id="rId13"/>
    <sheet name="Evitabilidade 2021" sheetId="14" r:id="rId14"/>
    <sheet name="Dados 2021" sheetId="15" r:id="rId15"/>
    <sheet name="Evitabilidade 2022" sheetId="16" r:id="rId16"/>
    <sheet name="Dados 2022" sheetId="17" r:id="rId17"/>
    <sheet name="Evitabilidade 2023" sheetId="18" r:id="rId18"/>
    <sheet name="Dados 2023" sheetId="19" r:id="rId19"/>
    <sheet name="Evitabilidade 2024" sheetId="20" r:id="rId20"/>
    <sheet name="Dados 2024" sheetId="21" r:id="rId21"/>
  </sheets>
  <calcPr calcId="181029"/>
</workbook>
</file>

<file path=xl/calcChain.xml><?xml version="1.0" encoding="utf-8"?>
<calcChain xmlns="http://schemas.openxmlformats.org/spreadsheetml/2006/main">
  <c r="H14" i="21" l="1"/>
  <c r="G14" i="21"/>
  <c r="F14" i="21"/>
  <c r="E14" i="21"/>
  <c r="J6" i="20" s="1"/>
  <c r="D14" i="21"/>
  <c r="C14" i="21"/>
  <c r="B14" i="21"/>
  <c r="I13" i="21"/>
  <c r="I12" i="21"/>
  <c r="I11" i="21"/>
  <c r="I10" i="21"/>
  <c r="I9" i="21"/>
  <c r="I8" i="21"/>
  <c r="I7" i="21"/>
  <c r="I6" i="21"/>
  <c r="I5" i="21"/>
  <c r="I4" i="21"/>
  <c r="I14" i="21" s="1"/>
  <c r="E13" i="20"/>
  <c r="D13" i="20"/>
  <c r="C13" i="20"/>
  <c r="B13" i="20"/>
  <c r="F13" i="20" s="1"/>
  <c r="A13" i="20"/>
  <c r="E12" i="20"/>
  <c r="F12" i="20" s="1"/>
  <c r="D12" i="20"/>
  <c r="C12" i="20"/>
  <c r="B12" i="20"/>
  <c r="A12" i="20"/>
  <c r="E11" i="20"/>
  <c r="D11" i="20"/>
  <c r="C11" i="20"/>
  <c r="B11" i="20"/>
  <c r="F11" i="20" s="1"/>
  <c r="A11" i="20"/>
  <c r="E10" i="20"/>
  <c r="D10" i="20"/>
  <c r="C10" i="20"/>
  <c r="B10" i="20"/>
  <c r="F10" i="20" s="1"/>
  <c r="A10" i="20"/>
  <c r="E9" i="20"/>
  <c r="D9" i="20"/>
  <c r="C9" i="20"/>
  <c r="B9" i="20"/>
  <c r="F9" i="20" s="1"/>
  <c r="A9" i="20"/>
  <c r="E8" i="20"/>
  <c r="D8" i="20"/>
  <c r="C8" i="20"/>
  <c r="B8" i="20"/>
  <c r="F8" i="20" s="1"/>
  <c r="A8" i="20"/>
  <c r="F7" i="20"/>
  <c r="G7" i="20" s="1"/>
  <c r="S7" i="5" s="1"/>
  <c r="E7" i="20"/>
  <c r="D7" i="20"/>
  <c r="C7" i="20"/>
  <c r="B7" i="20"/>
  <c r="A7" i="20"/>
  <c r="E6" i="20"/>
  <c r="D6" i="20"/>
  <c r="C6" i="20"/>
  <c r="B6" i="20"/>
  <c r="F6" i="20" s="1"/>
  <c r="A6" i="20"/>
  <c r="E5" i="20"/>
  <c r="D5" i="20"/>
  <c r="C5" i="20"/>
  <c r="B5" i="20"/>
  <c r="F5" i="20" s="1"/>
  <c r="A5" i="20"/>
  <c r="F4" i="20"/>
  <c r="E4" i="20"/>
  <c r="E14" i="20" s="1"/>
  <c r="D4" i="20"/>
  <c r="D14" i="20" s="1"/>
  <c r="C4" i="20"/>
  <c r="C14" i="20" s="1"/>
  <c r="B4" i="20"/>
  <c r="B14" i="20" s="1"/>
  <c r="A4" i="20"/>
  <c r="G14" i="19"/>
  <c r="F14" i="19"/>
  <c r="E14" i="19"/>
  <c r="D14" i="19"/>
  <c r="C14" i="19"/>
  <c r="B14" i="19"/>
  <c r="H13" i="19"/>
  <c r="H12" i="19"/>
  <c r="H11" i="19"/>
  <c r="H10" i="19"/>
  <c r="H9" i="19"/>
  <c r="H8" i="19"/>
  <c r="H7" i="19"/>
  <c r="H6" i="19"/>
  <c r="H5" i="19"/>
  <c r="H4" i="19"/>
  <c r="H14" i="19" s="1"/>
  <c r="E13" i="18"/>
  <c r="D13" i="18"/>
  <c r="C13" i="18"/>
  <c r="B13" i="18"/>
  <c r="F13" i="18" s="1"/>
  <c r="A13" i="18"/>
  <c r="E12" i="18"/>
  <c r="D12" i="18"/>
  <c r="C12" i="18"/>
  <c r="B12" i="18"/>
  <c r="F12" i="18" s="1"/>
  <c r="A12" i="18"/>
  <c r="E11" i="18"/>
  <c r="D11" i="18"/>
  <c r="C11" i="18"/>
  <c r="B11" i="18"/>
  <c r="F11" i="18" s="1"/>
  <c r="A11" i="18"/>
  <c r="E10" i="18"/>
  <c r="D10" i="18"/>
  <c r="C10" i="18"/>
  <c r="B10" i="18"/>
  <c r="F10" i="18" s="1"/>
  <c r="A10" i="18"/>
  <c r="E9" i="18"/>
  <c r="D9" i="18"/>
  <c r="C9" i="18"/>
  <c r="F9" i="18" s="1"/>
  <c r="B9" i="18"/>
  <c r="A9" i="18"/>
  <c r="E8" i="18"/>
  <c r="D8" i="18"/>
  <c r="C8" i="18"/>
  <c r="B8" i="18"/>
  <c r="F8" i="18" s="1"/>
  <c r="A8" i="18"/>
  <c r="F7" i="18"/>
  <c r="G7" i="18" s="1"/>
  <c r="P7" i="5" s="1"/>
  <c r="E7" i="18"/>
  <c r="D7" i="18"/>
  <c r="C7" i="18"/>
  <c r="B7" i="18"/>
  <c r="A7" i="18"/>
  <c r="E6" i="18"/>
  <c r="D6" i="18"/>
  <c r="C6" i="18"/>
  <c r="B6" i="18"/>
  <c r="F6" i="18" s="1"/>
  <c r="A6" i="18"/>
  <c r="E5" i="18"/>
  <c r="E14" i="18" s="1"/>
  <c r="D5" i="18"/>
  <c r="C5" i="18"/>
  <c r="B5" i="18"/>
  <c r="F5" i="18" s="1"/>
  <c r="A5" i="18"/>
  <c r="F4" i="18"/>
  <c r="F14" i="18" s="1"/>
  <c r="E4" i="18"/>
  <c r="D4" i="18"/>
  <c r="D14" i="18" s="1"/>
  <c r="C4" i="18"/>
  <c r="C14" i="18" s="1"/>
  <c r="B4" i="18"/>
  <c r="B14" i="18" s="1"/>
  <c r="A4" i="18"/>
  <c r="I14" i="17"/>
  <c r="H14" i="17"/>
  <c r="G14" i="17"/>
  <c r="F14" i="17"/>
  <c r="E14" i="17"/>
  <c r="D14" i="17"/>
  <c r="C14" i="17"/>
  <c r="B14" i="17"/>
  <c r="J13" i="17"/>
  <c r="J12" i="17"/>
  <c r="J11" i="17"/>
  <c r="J10" i="17"/>
  <c r="J9" i="17"/>
  <c r="J8" i="17"/>
  <c r="J7" i="17"/>
  <c r="J6" i="17"/>
  <c r="J5" i="17"/>
  <c r="J4" i="17"/>
  <c r="J14" i="17" s="1"/>
  <c r="E13" i="16"/>
  <c r="D13" i="16"/>
  <c r="C13" i="16"/>
  <c r="B13" i="16"/>
  <c r="F13" i="16" s="1"/>
  <c r="A13" i="16"/>
  <c r="E12" i="16"/>
  <c r="D12" i="16"/>
  <c r="C12" i="16"/>
  <c r="B12" i="16"/>
  <c r="F12" i="16" s="1"/>
  <c r="A12" i="16"/>
  <c r="E11" i="16"/>
  <c r="D11" i="16"/>
  <c r="C11" i="16"/>
  <c r="B11" i="16"/>
  <c r="F11" i="16" s="1"/>
  <c r="A11" i="16"/>
  <c r="E10" i="16"/>
  <c r="D10" i="16"/>
  <c r="C10" i="16"/>
  <c r="F10" i="16" s="1"/>
  <c r="B10" i="16"/>
  <c r="A10" i="16"/>
  <c r="E9" i="16"/>
  <c r="D9" i="16"/>
  <c r="D14" i="16" s="1"/>
  <c r="C9" i="16"/>
  <c r="F9" i="16" s="1"/>
  <c r="B9" i="16"/>
  <c r="A9" i="16"/>
  <c r="E8" i="16"/>
  <c r="D8" i="16"/>
  <c r="C8" i="16"/>
  <c r="B8" i="16"/>
  <c r="F8" i="16" s="1"/>
  <c r="A8" i="16"/>
  <c r="F7" i="16"/>
  <c r="G7" i="16" s="1"/>
  <c r="M7" i="5" s="1"/>
  <c r="E7" i="16"/>
  <c r="D7" i="16"/>
  <c r="C7" i="16"/>
  <c r="B7" i="16"/>
  <c r="A7" i="16"/>
  <c r="E6" i="16"/>
  <c r="D6" i="16"/>
  <c r="C6" i="16"/>
  <c r="B6" i="16"/>
  <c r="F6" i="16" s="1"/>
  <c r="A6" i="16"/>
  <c r="E5" i="16"/>
  <c r="D5" i="16"/>
  <c r="C5" i="16"/>
  <c r="B5" i="16"/>
  <c r="B14" i="16" s="1"/>
  <c r="A5" i="16"/>
  <c r="F4" i="16"/>
  <c r="E4" i="16"/>
  <c r="E14" i="16" s="1"/>
  <c r="D4" i="16"/>
  <c r="C4" i="16"/>
  <c r="C14" i="16" s="1"/>
  <c r="B4" i="16"/>
  <c r="A4" i="16"/>
  <c r="J14" i="15"/>
  <c r="I14" i="15"/>
  <c r="H14" i="15"/>
  <c r="J6" i="14" s="1"/>
  <c r="G14" i="15"/>
  <c r="F14" i="15"/>
  <c r="E14" i="15"/>
  <c r="D14" i="15"/>
  <c r="C14" i="15"/>
  <c r="B14" i="15"/>
  <c r="K13" i="15"/>
  <c r="K12" i="15"/>
  <c r="K11" i="15"/>
  <c r="K10" i="15"/>
  <c r="K9" i="15"/>
  <c r="K8" i="15"/>
  <c r="K7" i="15"/>
  <c r="K6" i="15"/>
  <c r="K5" i="15"/>
  <c r="K4" i="15"/>
  <c r="K14" i="15" s="1"/>
  <c r="E13" i="14"/>
  <c r="D13" i="14"/>
  <c r="C13" i="14"/>
  <c r="F13" i="14" s="1"/>
  <c r="B13" i="14"/>
  <c r="A13" i="14"/>
  <c r="E12" i="14"/>
  <c r="D12" i="14"/>
  <c r="C12" i="14"/>
  <c r="B12" i="14"/>
  <c r="F12" i="14" s="1"/>
  <c r="A12" i="14"/>
  <c r="E11" i="14"/>
  <c r="D11" i="14"/>
  <c r="C11" i="14"/>
  <c r="B11" i="14"/>
  <c r="F11" i="14" s="1"/>
  <c r="A11" i="14"/>
  <c r="E10" i="14"/>
  <c r="D10" i="14"/>
  <c r="C10" i="14"/>
  <c r="F10" i="14" s="1"/>
  <c r="B10" i="14"/>
  <c r="A10" i="14"/>
  <c r="E9" i="14"/>
  <c r="D9" i="14"/>
  <c r="D14" i="14" s="1"/>
  <c r="C9" i="14"/>
  <c r="B9" i="14"/>
  <c r="F9" i="14" s="1"/>
  <c r="A9" i="14"/>
  <c r="E8" i="14"/>
  <c r="D8" i="14"/>
  <c r="C8" i="14"/>
  <c r="B8" i="14"/>
  <c r="J7" i="14" s="1"/>
  <c r="A8" i="14"/>
  <c r="F7" i="14"/>
  <c r="G7" i="14" s="1"/>
  <c r="J7" i="5" s="1"/>
  <c r="E7" i="14"/>
  <c r="D7" i="14"/>
  <c r="C7" i="14"/>
  <c r="B7" i="14"/>
  <c r="A7" i="14"/>
  <c r="E6" i="14"/>
  <c r="D6" i="14"/>
  <c r="C6" i="14"/>
  <c r="B6" i="14"/>
  <c r="F6" i="14" s="1"/>
  <c r="A6" i="14"/>
  <c r="E5" i="14"/>
  <c r="D5" i="14"/>
  <c r="C5" i="14"/>
  <c r="B5" i="14"/>
  <c r="F5" i="14" s="1"/>
  <c r="A5" i="14"/>
  <c r="F4" i="14"/>
  <c r="E4" i="14"/>
  <c r="E14" i="14" s="1"/>
  <c r="D4" i="14"/>
  <c r="C4" i="14"/>
  <c r="C14" i="14" s="1"/>
  <c r="B4" i="14"/>
  <c r="B14" i="14" s="1"/>
  <c r="A4" i="14"/>
  <c r="J14" i="13"/>
  <c r="I14" i="13"/>
  <c r="H14" i="13"/>
  <c r="G14" i="13"/>
  <c r="F14" i="13"/>
  <c r="E14" i="13"/>
  <c r="D14" i="13"/>
  <c r="C14" i="13"/>
  <c r="B14" i="13"/>
  <c r="K13" i="13"/>
  <c r="K12" i="13"/>
  <c r="K11" i="13"/>
  <c r="K10" i="13"/>
  <c r="K9" i="13"/>
  <c r="K8" i="13"/>
  <c r="K7" i="13"/>
  <c r="K6" i="13"/>
  <c r="K5" i="13"/>
  <c r="K4" i="13"/>
  <c r="K14" i="13" s="1"/>
  <c r="E13" i="12"/>
  <c r="D13" i="12"/>
  <c r="C13" i="12"/>
  <c r="B13" i="12"/>
  <c r="F13" i="12" s="1"/>
  <c r="A13" i="12"/>
  <c r="E12" i="12"/>
  <c r="D12" i="12"/>
  <c r="C12" i="12"/>
  <c r="B12" i="12"/>
  <c r="F12" i="12" s="1"/>
  <c r="A12" i="12"/>
  <c r="E11" i="12"/>
  <c r="F11" i="12" s="1"/>
  <c r="D11" i="12"/>
  <c r="C11" i="12"/>
  <c r="B11" i="12"/>
  <c r="A11" i="12"/>
  <c r="E10" i="12"/>
  <c r="D10" i="12"/>
  <c r="D14" i="12" s="1"/>
  <c r="C10" i="12"/>
  <c r="B10" i="12"/>
  <c r="F10" i="12" s="1"/>
  <c r="A10" i="12"/>
  <c r="E9" i="12"/>
  <c r="D9" i="12"/>
  <c r="C9" i="12"/>
  <c r="B9" i="12"/>
  <c r="F9" i="12" s="1"/>
  <c r="A9" i="12"/>
  <c r="E8" i="12"/>
  <c r="D8" i="12"/>
  <c r="C8" i="12"/>
  <c r="B8" i="12"/>
  <c r="F8" i="12" s="1"/>
  <c r="A8" i="12"/>
  <c r="E7" i="12"/>
  <c r="D7" i="12"/>
  <c r="C7" i="12"/>
  <c r="B7" i="12"/>
  <c r="F7" i="12" s="1"/>
  <c r="A7" i="12"/>
  <c r="F6" i="12"/>
  <c r="G6" i="12" s="1"/>
  <c r="G6" i="5" s="1"/>
  <c r="E6" i="12"/>
  <c r="D6" i="12"/>
  <c r="C6" i="12"/>
  <c r="B6" i="12"/>
  <c r="A6" i="12"/>
  <c r="E5" i="12"/>
  <c r="D5" i="12"/>
  <c r="C5" i="12"/>
  <c r="B5" i="12"/>
  <c r="F5" i="12" s="1"/>
  <c r="A5" i="12"/>
  <c r="E4" i="12"/>
  <c r="E14" i="12" s="1"/>
  <c r="D4" i="12"/>
  <c r="C4" i="12"/>
  <c r="C14" i="12" s="1"/>
  <c r="B4" i="12"/>
  <c r="F4" i="12" s="1"/>
  <c r="A4" i="12"/>
  <c r="I14" i="11"/>
  <c r="H14" i="11"/>
  <c r="G14" i="11"/>
  <c r="F14" i="11"/>
  <c r="E14" i="11"/>
  <c r="D14" i="11"/>
  <c r="C14" i="11"/>
  <c r="B14" i="11"/>
  <c r="J13" i="11"/>
  <c r="J12" i="11"/>
  <c r="J11" i="11"/>
  <c r="J10" i="11"/>
  <c r="J9" i="11"/>
  <c r="J8" i="11"/>
  <c r="J7" i="11"/>
  <c r="J6" i="11"/>
  <c r="J5" i="11"/>
  <c r="J4" i="11"/>
  <c r="J14" i="11" s="1"/>
  <c r="D14" i="10"/>
  <c r="F13" i="10"/>
  <c r="G13" i="10" s="1"/>
  <c r="D13" i="5" s="1"/>
  <c r="E13" i="10"/>
  <c r="D13" i="10"/>
  <c r="C13" i="10"/>
  <c r="B13" i="10"/>
  <c r="A13" i="10"/>
  <c r="E12" i="10"/>
  <c r="D12" i="10"/>
  <c r="C12" i="10"/>
  <c r="B12" i="10"/>
  <c r="F12" i="10" s="1"/>
  <c r="A12" i="10"/>
  <c r="E11" i="10"/>
  <c r="D11" i="10"/>
  <c r="C11" i="10"/>
  <c r="F11" i="10" s="1"/>
  <c r="B11" i="10"/>
  <c r="A11" i="10"/>
  <c r="E10" i="10"/>
  <c r="D10" i="10"/>
  <c r="C10" i="10"/>
  <c r="B10" i="10"/>
  <c r="F10" i="10" s="1"/>
  <c r="A10" i="10"/>
  <c r="E9" i="10"/>
  <c r="D9" i="10"/>
  <c r="C9" i="10"/>
  <c r="C14" i="10" s="1"/>
  <c r="B9" i="10"/>
  <c r="F9" i="10" s="1"/>
  <c r="A9" i="10"/>
  <c r="E8" i="10"/>
  <c r="F8" i="10" s="1"/>
  <c r="D8" i="10"/>
  <c r="C8" i="10"/>
  <c r="B8" i="10"/>
  <c r="A8" i="10"/>
  <c r="E7" i="10"/>
  <c r="D7" i="10"/>
  <c r="C7" i="10"/>
  <c r="B7" i="10"/>
  <c r="F7" i="10" s="1"/>
  <c r="A7" i="10"/>
  <c r="E6" i="10"/>
  <c r="D6" i="10"/>
  <c r="C6" i="10"/>
  <c r="B6" i="10"/>
  <c r="F6" i="10" s="1"/>
  <c r="A6" i="10"/>
  <c r="E5" i="10"/>
  <c r="F5" i="10" s="1"/>
  <c r="D5" i="10"/>
  <c r="C5" i="10"/>
  <c r="B5" i="10"/>
  <c r="A5" i="10"/>
  <c r="E4" i="10"/>
  <c r="E14" i="10" s="1"/>
  <c r="D4" i="10"/>
  <c r="C4" i="10"/>
  <c r="B4" i="10"/>
  <c r="B14" i="10" s="1"/>
  <c r="A4" i="10"/>
  <c r="G8" i="9"/>
  <c r="F8" i="9"/>
  <c r="E8" i="9"/>
  <c r="D8" i="9"/>
  <c r="C8" i="9"/>
  <c r="B8" i="9"/>
  <c r="H8" i="9" s="1"/>
  <c r="G7" i="9"/>
  <c r="F7" i="9"/>
  <c r="E7" i="9"/>
  <c r="D7" i="9"/>
  <c r="C7" i="9"/>
  <c r="B7" i="9"/>
  <c r="H7" i="9" s="1"/>
  <c r="H6" i="9"/>
  <c r="G6" i="9"/>
  <c r="F6" i="9"/>
  <c r="E6" i="9"/>
  <c r="D6" i="9"/>
  <c r="C6" i="9"/>
  <c r="B6" i="9"/>
  <c r="G5" i="9"/>
  <c r="F5" i="9"/>
  <c r="E5" i="9"/>
  <c r="D5" i="9"/>
  <c r="C5" i="9"/>
  <c r="H5" i="9" s="1"/>
  <c r="B5" i="9"/>
  <c r="G4" i="9"/>
  <c r="G9" i="9" s="1"/>
  <c r="G10" i="9" s="1"/>
  <c r="F4" i="9"/>
  <c r="F9" i="9" s="1"/>
  <c r="F10" i="9" s="1"/>
  <c r="E4" i="9"/>
  <c r="E9" i="9" s="1"/>
  <c r="E10" i="9" s="1"/>
  <c r="D4" i="9"/>
  <c r="D9" i="9" s="1"/>
  <c r="D10" i="9" s="1"/>
  <c r="C4" i="9"/>
  <c r="C9" i="9" s="1"/>
  <c r="C10" i="9" s="1"/>
  <c r="B4" i="9"/>
  <c r="B9" i="9" s="1"/>
  <c r="B10" i="9" s="1"/>
  <c r="G10" i="8"/>
  <c r="F10" i="8"/>
  <c r="E10" i="8"/>
  <c r="D10" i="8"/>
  <c r="C10" i="8"/>
  <c r="B10" i="8"/>
  <c r="H10" i="8" s="1"/>
  <c r="G9" i="8"/>
  <c r="F9" i="8"/>
  <c r="E9" i="8"/>
  <c r="D9" i="8"/>
  <c r="C9" i="8"/>
  <c r="B9" i="8"/>
  <c r="H9" i="8" s="1"/>
  <c r="G8" i="8"/>
  <c r="F8" i="8"/>
  <c r="E8" i="8"/>
  <c r="D8" i="8"/>
  <c r="C8" i="8"/>
  <c r="B8" i="8"/>
  <c r="H8" i="8" s="1"/>
  <c r="G7" i="8"/>
  <c r="F7" i="8"/>
  <c r="E7" i="8"/>
  <c r="D7" i="8"/>
  <c r="C7" i="8"/>
  <c r="B7" i="8"/>
  <c r="H7" i="8" s="1"/>
  <c r="G6" i="8"/>
  <c r="F6" i="8"/>
  <c r="E6" i="8"/>
  <c r="D6" i="8"/>
  <c r="C6" i="8"/>
  <c r="H6" i="8" s="1"/>
  <c r="B6" i="8"/>
  <c r="G5" i="8"/>
  <c r="F5" i="8"/>
  <c r="E5" i="8"/>
  <c r="H5" i="8" s="1"/>
  <c r="D5" i="8"/>
  <c r="C5" i="8"/>
  <c r="B5" i="8"/>
  <c r="G4" i="8"/>
  <c r="G11" i="8" s="1"/>
  <c r="G12" i="8" s="1"/>
  <c r="F4" i="8"/>
  <c r="F11" i="8" s="1"/>
  <c r="F12" i="8" s="1"/>
  <c r="E4" i="8"/>
  <c r="E11" i="8" s="1"/>
  <c r="E12" i="8" s="1"/>
  <c r="D4" i="8"/>
  <c r="D11" i="8" s="1"/>
  <c r="D12" i="8" s="1"/>
  <c r="C4" i="8"/>
  <c r="C11" i="8" s="1"/>
  <c r="C12" i="8" s="1"/>
  <c r="B4" i="8"/>
  <c r="H4" i="8" s="1"/>
  <c r="E10" i="7"/>
  <c r="E11" i="7" s="1"/>
  <c r="G9" i="7"/>
  <c r="F9" i="7"/>
  <c r="E9" i="7"/>
  <c r="D9" i="7"/>
  <c r="D10" i="7" s="1"/>
  <c r="D11" i="7" s="1"/>
  <c r="C9" i="7"/>
  <c r="B9" i="7"/>
  <c r="H9" i="7" s="1"/>
  <c r="G8" i="7"/>
  <c r="F8" i="7"/>
  <c r="E8" i="7"/>
  <c r="D8" i="7"/>
  <c r="C8" i="7"/>
  <c r="B8" i="7"/>
  <c r="H8" i="7" s="1"/>
  <c r="G7" i="7"/>
  <c r="F7" i="7"/>
  <c r="E7" i="7"/>
  <c r="D7" i="7"/>
  <c r="C7" i="7"/>
  <c r="B7" i="7"/>
  <c r="H7" i="7" s="1"/>
  <c r="H6" i="7"/>
  <c r="G6" i="7"/>
  <c r="F6" i="7"/>
  <c r="E6" i="7"/>
  <c r="D6" i="7"/>
  <c r="C6" i="7"/>
  <c r="B6" i="7"/>
  <c r="H5" i="7"/>
  <c r="G5" i="7"/>
  <c r="F5" i="7"/>
  <c r="E5" i="7"/>
  <c r="D5" i="7"/>
  <c r="C5" i="7"/>
  <c r="B5" i="7"/>
  <c r="G4" i="7"/>
  <c r="G10" i="7" s="1"/>
  <c r="G11" i="7" s="1"/>
  <c r="F4" i="7"/>
  <c r="F10" i="7" s="1"/>
  <c r="F11" i="7" s="1"/>
  <c r="E4" i="7"/>
  <c r="D4" i="7"/>
  <c r="C4" i="7"/>
  <c r="C10" i="7" s="1"/>
  <c r="C11" i="7" s="1"/>
  <c r="B4" i="7"/>
  <c r="G37" i="6"/>
  <c r="F37" i="6"/>
  <c r="E37" i="6"/>
  <c r="D37" i="6"/>
  <c r="C37" i="6"/>
  <c r="B37" i="6"/>
  <c r="H36" i="6"/>
  <c r="H35" i="6"/>
  <c r="H34" i="6"/>
  <c r="H33" i="6"/>
  <c r="H32" i="6"/>
  <c r="H31" i="6"/>
  <c r="H30" i="6"/>
  <c r="H29" i="6"/>
  <c r="H28" i="6"/>
  <c r="H37" i="6" s="1"/>
  <c r="H5" i="6" s="1"/>
  <c r="H27" i="6"/>
  <c r="G22" i="6"/>
  <c r="G4" i="6" s="1"/>
  <c r="G6" i="6" s="1"/>
  <c r="G7" i="6" s="1"/>
  <c r="F22" i="6"/>
  <c r="F4" i="6" s="1"/>
  <c r="F6" i="6" s="1"/>
  <c r="F7" i="6" s="1"/>
  <c r="E22" i="6"/>
  <c r="D22" i="6"/>
  <c r="C22" i="6"/>
  <c r="C4" i="6" s="1"/>
  <c r="C6" i="6" s="1"/>
  <c r="C7" i="6" s="1"/>
  <c r="B22" i="6"/>
  <c r="B4" i="6" s="1"/>
  <c r="B6" i="6" s="1"/>
  <c r="B7" i="6" s="1"/>
  <c r="H21" i="6"/>
  <c r="H20" i="6"/>
  <c r="H19" i="6"/>
  <c r="H18" i="6"/>
  <c r="H17" i="6"/>
  <c r="H16" i="6"/>
  <c r="H22" i="6" s="1"/>
  <c r="H4" i="6" s="1"/>
  <c r="H6" i="6" s="1"/>
  <c r="H7" i="6" s="1"/>
  <c r="H15" i="6"/>
  <c r="H14" i="6"/>
  <c r="H13" i="6"/>
  <c r="H12" i="6"/>
  <c r="G5" i="6"/>
  <c r="F5" i="6"/>
  <c r="E5" i="6"/>
  <c r="D5" i="6"/>
  <c r="C5" i="6"/>
  <c r="B5" i="6"/>
  <c r="E4" i="6"/>
  <c r="E6" i="6" s="1"/>
  <c r="E7" i="6" s="1"/>
  <c r="D4" i="6"/>
  <c r="D6" i="6" s="1"/>
  <c r="D7" i="6" s="1"/>
  <c r="A14" i="5"/>
  <c r="Q13" i="5"/>
  <c r="N13" i="5"/>
  <c r="K13" i="5"/>
  <c r="H13" i="5"/>
  <c r="E13" i="5"/>
  <c r="T13" i="5" s="1"/>
  <c r="C13" i="5"/>
  <c r="B13" i="5"/>
  <c r="A13" i="5"/>
  <c r="Q12" i="5"/>
  <c r="N12" i="5"/>
  <c r="K12" i="5"/>
  <c r="H12" i="5"/>
  <c r="E12" i="5"/>
  <c r="T12" i="5" s="1"/>
  <c r="B12" i="5"/>
  <c r="A12" i="5"/>
  <c r="Q11" i="5"/>
  <c r="N11" i="5"/>
  <c r="K11" i="5"/>
  <c r="H11" i="5"/>
  <c r="T11" i="5" s="1"/>
  <c r="E11" i="5"/>
  <c r="B11" i="5"/>
  <c r="A11" i="5"/>
  <c r="Q10" i="5"/>
  <c r="N10" i="5"/>
  <c r="K10" i="5"/>
  <c r="H10" i="5"/>
  <c r="E10" i="5"/>
  <c r="B10" i="5"/>
  <c r="T10" i="5" s="1"/>
  <c r="A10" i="5"/>
  <c r="Q9" i="5"/>
  <c r="N9" i="5"/>
  <c r="K9" i="5"/>
  <c r="H9" i="5"/>
  <c r="E9" i="5"/>
  <c r="B9" i="5"/>
  <c r="T9" i="5" s="1"/>
  <c r="A9" i="5"/>
  <c r="Q8" i="5"/>
  <c r="N8" i="5"/>
  <c r="K8" i="5"/>
  <c r="H8" i="5"/>
  <c r="E8" i="5"/>
  <c r="B8" i="5"/>
  <c r="T8" i="5" s="1"/>
  <c r="A8" i="5"/>
  <c r="R7" i="5"/>
  <c r="Q7" i="5"/>
  <c r="O7" i="5"/>
  <c r="N7" i="5"/>
  <c r="L7" i="5"/>
  <c r="K7" i="5"/>
  <c r="I7" i="5"/>
  <c r="H7" i="5"/>
  <c r="E7" i="5"/>
  <c r="T7" i="5" s="1"/>
  <c r="B7" i="5"/>
  <c r="A7" i="5"/>
  <c r="Q6" i="5"/>
  <c r="N6" i="5"/>
  <c r="K6" i="5"/>
  <c r="H6" i="5"/>
  <c r="F6" i="5"/>
  <c r="E6" i="5"/>
  <c r="T6" i="5" s="1"/>
  <c r="B6" i="5"/>
  <c r="A6" i="5"/>
  <c r="Q5" i="5"/>
  <c r="N5" i="5"/>
  <c r="K5" i="5"/>
  <c r="H5" i="5"/>
  <c r="T5" i="5" s="1"/>
  <c r="E5" i="5"/>
  <c r="B5" i="5"/>
  <c r="A5" i="5"/>
  <c r="R4" i="5"/>
  <c r="Q4" i="5"/>
  <c r="O4" i="5"/>
  <c r="N4" i="5"/>
  <c r="L4" i="5"/>
  <c r="K4" i="5"/>
  <c r="I4" i="5"/>
  <c r="H4" i="5"/>
  <c r="E4" i="5"/>
  <c r="B4" i="5"/>
  <c r="T4" i="5" s="1"/>
  <c r="A4" i="5"/>
  <c r="G15" i="4"/>
  <c r="F15" i="4"/>
  <c r="E15" i="4"/>
  <c r="D15" i="4"/>
  <c r="C15" i="4"/>
  <c r="B15" i="4"/>
  <c r="H15" i="4" s="1"/>
  <c r="G14" i="4"/>
  <c r="F14" i="4"/>
  <c r="E14" i="4"/>
  <c r="D14" i="4"/>
  <c r="C14" i="4"/>
  <c r="B14" i="4"/>
  <c r="H14" i="4" s="1"/>
  <c r="G13" i="4"/>
  <c r="F13" i="4"/>
  <c r="E13" i="4"/>
  <c r="D13" i="4"/>
  <c r="C13" i="4"/>
  <c r="B13" i="4"/>
  <c r="H13" i="4" s="1"/>
  <c r="G12" i="4"/>
  <c r="H12" i="4" s="1"/>
  <c r="F12" i="4"/>
  <c r="E12" i="4"/>
  <c r="D12" i="4"/>
  <c r="C12" i="4"/>
  <c r="B12" i="4"/>
  <c r="G11" i="4"/>
  <c r="F11" i="4"/>
  <c r="E11" i="4"/>
  <c r="D11" i="4"/>
  <c r="C11" i="4"/>
  <c r="B11" i="4"/>
  <c r="H11" i="4" s="1"/>
  <c r="G10" i="4"/>
  <c r="F10" i="4"/>
  <c r="E10" i="4"/>
  <c r="D10" i="4"/>
  <c r="C10" i="4"/>
  <c r="B10" i="4"/>
  <c r="H10" i="4" s="1"/>
  <c r="G9" i="4"/>
  <c r="F9" i="4"/>
  <c r="E9" i="4"/>
  <c r="D9" i="4"/>
  <c r="C9" i="4"/>
  <c r="B9" i="4"/>
  <c r="H9" i="4" s="1"/>
  <c r="H8" i="4"/>
  <c r="G8" i="4"/>
  <c r="F8" i="4"/>
  <c r="E8" i="4"/>
  <c r="D8" i="4"/>
  <c r="C8" i="4"/>
  <c r="B8" i="4"/>
  <c r="G7" i="4"/>
  <c r="F7" i="4"/>
  <c r="H7" i="4" s="1"/>
  <c r="E7" i="4"/>
  <c r="D7" i="4"/>
  <c r="C7" i="4"/>
  <c r="B7" i="4"/>
  <c r="G6" i="4"/>
  <c r="G16" i="4" s="1"/>
  <c r="F6" i="4"/>
  <c r="F16" i="4" s="1"/>
  <c r="E6" i="4"/>
  <c r="E16" i="4" s="1"/>
  <c r="D6" i="4"/>
  <c r="D16" i="4" s="1"/>
  <c r="C6" i="4"/>
  <c r="C16" i="4" s="1"/>
  <c r="B6" i="4"/>
  <c r="B16" i="4" s="1"/>
  <c r="A1" i="4"/>
  <c r="G15" i="3"/>
  <c r="F15" i="3"/>
  <c r="E15" i="3"/>
  <c r="D15" i="3"/>
  <c r="C15" i="3"/>
  <c r="B15" i="3"/>
  <c r="H15" i="3" s="1"/>
  <c r="H14" i="3"/>
  <c r="G14" i="3"/>
  <c r="F14" i="3"/>
  <c r="E14" i="3"/>
  <c r="D14" i="3"/>
  <c r="C14" i="3"/>
  <c r="B14" i="3"/>
  <c r="G13" i="3"/>
  <c r="F13" i="3"/>
  <c r="H13" i="3" s="1"/>
  <c r="E13" i="3"/>
  <c r="D13" i="3"/>
  <c r="C13" i="3"/>
  <c r="B13" i="3"/>
  <c r="G12" i="3"/>
  <c r="F12" i="3"/>
  <c r="E12" i="3"/>
  <c r="D12" i="3"/>
  <c r="C12" i="3"/>
  <c r="B12" i="3"/>
  <c r="H12" i="3" s="1"/>
  <c r="H11" i="3"/>
  <c r="G11" i="3"/>
  <c r="F11" i="3"/>
  <c r="E11" i="3"/>
  <c r="D11" i="3"/>
  <c r="C11" i="3"/>
  <c r="B11" i="3"/>
  <c r="G10" i="3"/>
  <c r="F10" i="3"/>
  <c r="E10" i="3"/>
  <c r="D10" i="3"/>
  <c r="C10" i="3"/>
  <c r="H10" i="3" s="1"/>
  <c r="B10" i="3"/>
  <c r="G9" i="3"/>
  <c r="F9" i="3"/>
  <c r="E9" i="3"/>
  <c r="D9" i="3"/>
  <c r="C9" i="3"/>
  <c r="H9" i="3" s="1"/>
  <c r="B9" i="3"/>
  <c r="G8" i="3"/>
  <c r="F8" i="3"/>
  <c r="F16" i="3" s="1"/>
  <c r="E8" i="3"/>
  <c r="D8" i="3"/>
  <c r="C8" i="3"/>
  <c r="B8" i="3"/>
  <c r="H8" i="3" s="1"/>
  <c r="G7" i="3"/>
  <c r="F7" i="3"/>
  <c r="E7" i="3"/>
  <c r="D7" i="3"/>
  <c r="C7" i="3"/>
  <c r="C16" i="3" s="1"/>
  <c r="B7" i="3"/>
  <c r="H7" i="3" s="1"/>
  <c r="G6" i="3"/>
  <c r="G16" i="3" s="1"/>
  <c r="F6" i="3"/>
  <c r="E6" i="3"/>
  <c r="E16" i="3" s="1"/>
  <c r="D6" i="3"/>
  <c r="D16" i="3" s="1"/>
  <c r="C6" i="3"/>
  <c r="B6" i="3"/>
  <c r="A1" i="3"/>
  <c r="C16" i="2"/>
  <c r="G15" i="2"/>
  <c r="F15" i="2"/>
  <c r="E15" i="2"/>
  <c r="D15" i="2"/>
  <c r="C15" i="2"/>
  <c r="H15" i="2" s="1"/>
  <c r="B15" i="2"/>
  <c r="G14" i="2"/>
  <c r="F14" i="2"/>
  <c r="E14" i="2"/>
  <c r="D14" i="2"/>
  <c r="C14" i="2"/>
  <c r="B14" i="2"/>
  <c r="H14" i="2" s="1"/>
  <c r="G13" i="2"/>
  <c r="F13" i="2"/>
  <c r="E13" i="2"/>
  <c r="D13" i="2"/>
  <c r="C13" i="2"/>
  <c r="B13" i="2"/>
  <c r="H13" i="2" s="1"/>
  <c r="G12" i="2"/>
  <c r="H12" i="2" s="1"/>
  <c r="F12" i="2"/>
  <c r="E12" i="2"/>
  <c r="D12" i="2"/>
  <c r="C12" i="2"/>
  <c r="B12" i="2"/>
  <c r="G11" i="2"/>
  <c r="F11" i="2"/>
  <c r="E11" i="2"/>
  <c r="D11" i="2"/>
  <c r="C11" i="2"/>
  <c r="B11" i="2"/>
  <c r="H11" i="2" s="1"/>
  <c r="G10" i="2"/>
  <c r="F10" i="2"/>
  <c r="E10" i="2"/>
  <c r="D10" i="2"/>
  <c r="C10" i="2"/>
  <c r="B10" i="2"/>
  <c r="H10" i="2" s="1"/>
  <c r="G9" i="2"/>
  <c r="F9" i="2"/>
  <c r="E9" i="2"/>
  <c r="E16" i="2" s="1"/>
  <c r="D9" i="2"/>
  <c r="D16" i="2" s="1"/>
  <c r="C9" i="2"/>
  <c r="B9" i="2"/>
  <c r="H9" i="2" s="1"/>
  <c r="H8" i="2"/>
  <c r="G8" i="2"/>
  <c r="F8" i="2"/>
  <c r="E8" i="2"/>
  <c r="D8" i="2"/>
  <c r="C8" i="2"/>
  <c r="B8" i="2"/>
  <c r="G7" i="2"/>
  <c r="F7" i="2"/>
  <c r="E7" i="2"/>
  <c r="D7" i="2"/>
  <c r="C7" i="2"/>
  <c r="H7" i="2" s="1"/>
  <c r="B7" i="2"/>
  <c r="G6" i="2"/>
  <c r="G16" i="2" s="1"/>
  <c r="F6" i="2"/>
  <c r="F16" i="2" s="1"/>
  <c r="E6" i="2"/>
  <c r="D6" i="2"/>
  <c r="C6" i="2"/>
  <c r="B6" i="2"/>
  <c r="B16" i="2" s="1"/>
  <c r="A1" i="2"/>
  <c r="F16" i="1"/>
  <c r="G15" i="1"/>
  <c r="F15" i="1"/>
  <c r="E15" i="1"/>
  <c r="D15" i="1"/>
  <c r="C15" i="1"/>
  <c r="B15" i="1"/>
  <c r="H15" i="1" s="1"/>
  <c r="A15" i="1"/>
  <c r="G14" i="1"/>
  <c r="F14" i="1"/>
  <c r="E14" i="1"/>
  <c r="D14" i="1"/>
  <c r="C14" i="1"/>
  <c r="B14" i="1"/>
  <c r="H14" i="1" s="1"/>
  <c r="A14" i="1"/>
  <c r="H13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H12" i="1" s="1"/>
  <c r="A12" i="1"/>
  <c r="G11" i="1"/>
  <c r="F11" i="1"/>
  <c r="E11" i="1"/>
  <c r="D11" i="1"/>
  <c r="C11" i="1"/>
  <c r="B11" i="1"/>
  <c r="H11" i="1" s="1"/>
  <c r="A11" i="1"/>
  <c r="H10" i="1"/>
  <c r="G10" i="1"/>
  <c r="F10" i="1"/>
  <c r="E10" i="1"/>
  <c r="D10" i="1"/>
  <c r="C10" i="1"/>
  <c r="B10" i="1"/>
  <c r="A10" i="1"/>
  <c r="G9" i="1"/>
  <c r="F9" i="1"/>
  <c r="E9" i="1"/>
  <c r="D9" i="1"/>
  <c r="C9" i="1"/>
  <c r="B9" i="1"/>
  <c r="H9" i="1" s="1"/>
  <c r="A9" i="1"/>
  <c r="G8" i="1"/>
  <c r="F8" i="1"/>
  <c r="E8" i="1"/>
  <c r="D8" i="1"/>
  <c r="C8" i="1"/>
  <c r="C16" i="1" s="1"/>
  <c r="B8" i="1"/>
  <c r="H8" i="1" s="1"/>
  <c r="A8" i="1"/>
  <c r="H7" i="1"/>
  <c r="G7" i="1"/>
  <c r="F7" i="1"/>
  <c r="E7" i="1"/>
  <c r="D7" i="1"/>
  <c r="C7" i="1"/>
  <c r="B7" i="1"/>
  <c r="A7" i="1"/>
  <c r="G6" i="1"/>
  <c r="G16" i="1" s="1"/>
  <c r="F6" i="1"/>
  <c r="E6" i="1"/>
  <c r="E16" i="1" s="1"/>
  <c r="D6" i="1"/>
  <c r="D16" i="1" s="1"/>
  <c r="C6" i="1"/>
  <c r="B6" i="1"/>
  <c r="H6" i="1" s="1"/>
  <c r="A6" i="1"/>
  <c r="A1" i="1"/>
  <c r="C7" i="5" l="1"/>
  <c r="G7" i="10"/>
  <c r="D7" i="5" s="1"/>
  <c r="H16" i="1"/>
  <c r="I11" i="5"/>
  <c r="G11" i="14"/>
  <c r="J11" i="5" s="1"/>
  <c r="O14" i="5"/>
  <c r="G14" i="18"/>
  <c r="P14" i="5" s="1"/>
  <c r="O9" i="5"/>
  <c r="G9" i="18"/>
  <c r="P9" i="5" s="1"/>
  <c r="R10" i="5"/>
  <c r="G10" i="20"/>
  <c r="S10" i="5" s="1"/>
  <c r="H11" i="8"/>
  <c r="H12" i="8" s="1"/>
  <c r="G6" i="10"/>
  <c r="D6" i="5" s="1"/>
  <c r="C6" i="5"/>
  <c r="F4" i="5"/>
  <c r="F14" i="12"/>
  <c r="G4" i="12"/>
  <c r="G4" i="5" s="1"/>
  <c r="G12" i="20"/>
  <c r="S12" i="5" s="1"/>
  <c r="R12" i="5"/>
  <c r="G8" i="10"/>
  <c r="D8" i="5" s="1"/>
  <c r="C8" i="5"/>
  <c r="G9" i="14"/>
  <c r="J9" i="5" s="1"/>
  <c r="I9" i="5"/>
  <c r="F14" i="16"/>
  <c r="J4" i="16" s="1"/>
  <c r="L9" i="5"/>
  <c r="G9" i="16"/>
  <c r="M9" i="5" s="1"/>
  <c r="G5" i="18"/>
  <c r="P5" i="5" s="1"/>
  <c r="O5" i="5"/>
  <c r="G12" i="18"/>
  <c r="P12" i="5" s="1"/>
  <c r="O12" i="5"/>
  <c r="G8" i="20"/>
  <c r="S8" i="5" s="1"/>
  <c r="R8" i="5"/>
  <c r="B14" i="5"/>
  <c r="J6" i="10"/>
  <c r="J7" i="10"/>
  <c r="G11" i="10"/>
  <c r="D11" i="5" s="1"/>
  <c r="C11" i="5"/>
  <c r="F9" i="5"/>
  <c r="G9" i="12"/>
  <c r="G9" i="5" s="1"/>
  <c r="F14" i="14"/>
  <c r="J6" i="16"/>
  <c r="G6" i="20"/>
  <c r="S6" i="5" s="1"/>
  <c r="R6" i="5"/>
  <c r="G13" i="20"/>
  <c r="S13" i="5" s="1"/>
  <c r="R13" i="5"/>
  <c r="O10" i="5"/>
  <c r="G10" i="18"/>
  <c r="P10" i="5" s="1"/>
  <c r="Q14" i="5"/>
  <c r="J7" i="20"/>
  <c r="G7" i="12"/>
  <c r="G7" i="5" s="1"/>
  <c r="F7" i="5"/>
  <c r="I5" i="5"/>
  <c r="G5" i="14"/>
  <c r="J5" i="5" s="1"/>
  <c r="G12" i="14"/>
  <c r="J12" i="5" s="1"/>
  <c r="I12" i="5"/>
  <c r="G11" i="20"/>
  <c r="S11" i="5" s="1"/>
  <c r="R11" i="5"/>
  <c r="G8" i="18"/>
  <c r="P8" i="5" s="1"/>
  <c r="O8" i="5"/>
  <c r="G10" i="16"/>
  <c r="M10" i="5" s="1"/>
  <c r="L10" i="5"/>
  <c r="G6" i="18"/>
  <c r="P6" i="5" s="1"/>
  <c r="O6" i="5"/>
  <c r="O13" i="5"/>
  <c r="G13" i="18"/>
  <c r="P13" i="5" s="1"/>
  <c r="R9" i="5"/>
  <c r="G9" i="20"/>
  <c r="S9" i="5" s="1"/>
  <c r="F10" i="5"/>
  <c r="G10" i="12"/>
  <c r="G10" i="5" s="1"/>
  <c r="I10" i="5"/>
  <c r="G10" i="14"/>
  <c r="J10" i="5" s="1"/>
  <c r="G8" i="16"/>
  <c r="M8" i="5" s="1"/>
  <c r="L8" i="5"/>
  <c r="J6" i="18"/>
  <c r="N14" i="5"/>
  <c r="J4" i="18"/>
  <c r="J5" i="18"/>
  <c r="F14" i="20"/>
  <c r="G10" i="10"/>
  <c r="D10" i="5" s="1"/>
  <c r="C10" i="5"/>
  <c r="U10" i="5" s="1"/>
  <c r="V10" i="5" s="1"/>
  <c r="L6" i="5"/>
  <c r="G6" i="16"/>
  <c r="M6" i="5" s="1"/>
  <c r="L13" i="5"/>
  <c r="G13" i="16"/>
  <c r="M13" i="5" s="1"/>
  <c r="G11" i="18"/>
  <c r="P11" i="5" s="1"/>
  <c r="O11" i="5"/>
  <c r="G11" i="12"/>
  <c r="G11" i="5" s="1"/>
  <c r="F11" i="5"/>
  <c r="K14" i="5"/>
  <c r="F5" i="5"/>
  <c r="G5" i="12"/>
  <c r="G5" i="5" s="1"/>
  <c r="G12" i="12"/>
  <c r="G12" i="5" s="1"/>
  <c r="F12" i="5"/>
  <c r="G12" i="10"/>
  <c r="D12" i="5" s="1"/>
  <c r="C12" i="5"/>
  <c r="G8" i="12"/>
  <c r="G8" i="5" s="1"/>
  <c r="F8" i="5"/>
  <c r="I6" i="5"/>
  <c r="G6" i="14"/>
  <c r="J6" i="5" s="1"/>
  <c r="R5" i="5"/>
  <c r="G5" i="20"/>
  <c r="S5" i="5" s="1"/>
  <c r="C9" i="5"/>
  <c r="U9" i="5" s="1"/>
  <c r="V9" i="5" s="1"/>
  <c r="G9" i="10"/>
  <c r="D9" i="5" s="1"/>
  <c r="L12" i="5"/>
  <c r="G12" i="16"/>
  <c r="M12" i="5" s="1"/>
  <c r="G5" i="10"/>
  <c r="D5" i="5" s="1"/>
  <c r="C5" i="5"/>
  <c r="G13" i="12"/>
  <c r="G13" i="5" s="1"/>
  <c r="F13" i="5"/>
  <c r="U13" i="5" s="1"/>
  <c r="V13" i="5" s="1"/>
  <c r="J4" i="14"/>
  <c r="J5" i="14"/>
  <c r="H14" i="5"/>
  <c r="I13" i="5"/>
  <c r="G13" i="14"/>
  <c r="J13" i="5" s="1"/>
  <c r="G11" i="16"/>
  <c r="M11" i="5" s="1"/>
  <c r="L11" i="5"/>
  <c r="H4" i="9"/>
  <c r="H9" i="9" s="1"/>
  <c r="H10" i="9" s="1"/>
  <c r="F4" i="10"/>
  <c r="B14" i="12"/>
  <c r="G4" i="16"/>
  <c r="M4" i="5" s="1"/>
  <c r="H4" i="7"/>
  <c r="H10" i="7" s="1"/>
  <c r="H11" i="7" s="1"/>
  <c r="B10" i="7"/>
  <c r="B11" i="7" s="1"/>
  <c r="J7" i="16"/>
  <c r="H6" i="3"/>
  <c r="H16" i="3" s="1"/>
  <c r="F8" i="14"/>
  <c r="G4" i="18"/>
  <c r="P4" i="5" s="1"/>
  <c r="H6" i="2"/>
  <c r="H16" i="2" s="1"/>
  <c r="H6" i="4"/>
  <c r="H16" i="4" s="1"/>
  <c r="B11" i="8"/>
  <c r="B12" i="8" s="1"/>
  <c r="J7" i="18"/>
  <c r="G4" i="20"/>
  <c r="S4" i="5" s="1"/>
  <c r="B16" i="1"/>
  <c r="B16" i="3"/>
  <c r="J7" i="12"/>
  <c r="F5" i="16"/>
  <c r="G4" i="14"/>
  <c r="J4" i="5" s="1"/>
  <c r="E14" i="5" l="1"/>
  <c r="J4" i="12"/>
  <c r="J5" i="12"/>
  <c r="L14" i="5"/>
  <c r="G14" i="16"/>
  <c r="M14" i="5" s="1"/>
  <c r="G5" i="16"/>
  <c r="M5" i="5" s="1"/>
  <c r="L5" i="5"/>
  <c r="G14" i="20"/>
  <c r="S14" i="5" s="1"/>
  <c r="R14" i="5"/>
  <c r="J5" i="16"/>
  <c r="U5" i="5"/>
  <c r="V5" i="5" s="1"/>
  <c r="C4" i="5"/>
  <c r="U4" i="5" s="1"/>
  <c r="V4" i="5" s="1"/>
  <c r="F14" i="10"/>
  <c r="G4" i="10"/>
  <c r="D4" i="5" s="1"/>
  <c r="G14" i="14"/>
  <c r="J14" i="5" s="1"/>
  <c r="I14" i="5"/>
  <c r="U12" i="5"/>
  <c r="V12" i="5" s="1"/>
  <c r="J5" i="20"/>
  <c r="G14" i="12"/>
  <c r="G14" i="5" s="1"/>
  <c r="F14" i="5"/>
  <c r="T14" i="5"/>
  <c r="U8" i="5"/>
  <c r="V8" i="5" s="1"/>
  <c r="J6" i="12"/>
  <c r="J4" i="20"/>
  <c r="U11" i="5"/>
  <c r="V11" i="5" s="1"/>
  <c r="U6" i="5"/>
  <c r="V6" i="5" s="1"/>
  <c r="G8" i="14"/>
  <c r="J8" i="5" s="1"/>
  <c r="I8" i="5"/>
  <c r="U7" i="5"/>
  <c r="V7" i="5" s="1"/>
  <c r="C14" i="5" l="1"/>
  <c r="U14" i="5" s="1"/>
  <c r="V14" i="5" s="1"/>
  <c r="G14" i="10"/>
  <c r="D14" i="5" s="1"/>
  <c r="J4" i="10"/>
  <c r="J5" i="10"/>
</calcChain>
</file>

<file path=xl/sharedStrings.xml><?xml version="1.0" encoding="utf-8"?>
<sst xmlns="http://schemas.openxmlformats.org/spreadsheetml/2006/main" count="869" uniqueCount="158">
  <si>
    <t>Idade da mãe (filtro):</t>
  </si>
  <si>
    <t>Faixa etária (filtro):</t>
  </si>
  <si>
    <t>Todas as idades</t>
  </si>
  <si>
    <t>Menor de 1 ano</t>
  </si>
  <si>
    <t>← clique na célula amarela e escolha a faixa etária</t>
  </si>
  <si>
    <t>← clique na célula amarela e escolha a idade da mãe</t>
  </si>
  <si>
    <t>Município de residência</t>
  </si>
  <si>
    <t>2019</t>
  </si>
  <si>
    <t>Escolaridade da mãe (filtro):</t>
  </si>
  <si>
    <t>2020</t>
  </si>
  <si>
    <t>2021</t>
  </si>
  <si>
    <t>2022</t>
  </si>
  <si>
    <t>2023</t>
  </si>
  <si>
    <t>2024</t>
  </si>
  <si>
    <t>Total 2019-2024</t>
  </si>
  <si>
    <t>230030 Acopiara</t>
  </si>
  <si>
    <t>Raça/cor (filtro):</t>
  </si>
  <si>
    <t>Todas</t>
  </si>
  <si>
    <t>← clique na célula amarela e escolha a categoria</t>
  </si>
  <si>
    <t>230330 Cariús</t>
  </si>
  <si>
    <t>230360 Catarina</t>
  </si>
  <si>
    <t>230426 Deputado Irapuan Pinheiro</t>
  </si>
  <si>
    <t>230550 Iguatu</t>
  </si>
  <si>
    <t>230740 Jucás</t>
  </si>
  <si>
    <t>230850 Mombaça</t>
  </si>
  <si>
    <t>231090 Piquet Carneiro</t>
  </si>
  <si>
    <t>Total</t>
  </si>
  <si>
    <t>Fonte: SIM/DATASUS – tabulações por faixa etária (FREQUENCIAFAIXAETARIA 2019 a 2024). Dados de origem na aba 'Base faixa etária'.</t>
  </si>
  <si>
    <t>Municípios ausentes na tabulação de um ano foram considerados com 0 óbitos.</t>
  </si>
  <si>
    <t>231135 Quixelô</t>
  </si>
  <si>
    <t>231190 Saboeiro</t>
  </si>
  <si>
    <t>Fonte: SIM/DATASUS – tabulações por idade da mãe (FREQUENCIAIDADEMAE 2019 a 2024). Dados de origem na aba 'Base idade da mãe'.</t>
  </si>
  <si>
    <t>Municípios ou faixas ausentes na tabulação de um ano foram considerados com 0 óbitos.</t>
  </si>
  <si>
    <t>Fonte: SIM/DATASUS – tabulações por raça/cor (FREQra_acor 2019 a 2024). Nenhum óbito de raça/cor amarela no período. Dados de origem na aba 'Base raça-cor'.</t>
  </si>
  <si>
    <t>Municípios ou categorias ausentes na tabulação de um ano foram considerados com 0 óbitos.</t>
  </si>
  <si>
    <t>Óbitos em menores de 5 anos evitáveis por município – 18ª Região de Saúde, 2019 a 2024</t>
  </si>
  <si>
    <t>Evitáveis 2019</t>
  </si>
  <si>
    <t>Total 2019</t>
  </si>
  <si>
    <t>% Evitáveis 2019</t>
  </si>
  <si>
    <t>Evitáveis 2020</t>
  </si>
  <si>
    <t>Total 2020</t>
  </si>
  <si>
    <t>% Evitáveis 2020</t>
  </si>
  <si>
    <t>Evitáveis 2021</t>
  </si>
  <si>
    <t>Total 2021</t>
  </si>
  <si>
    <t>% Evitáveis 2021</t>
  </si>
  <si>
    <t>Evitáveis 2022</t>
  </si>
  <si>
    <t>Total 2022</t>
  </si>
  <si>
    <t>% Evitáveis 2022</t>
  </si>
  <si>
    <t>Evitáveis 2023</t>
  </si>
  <si>
    <t>Total 2023</t>
  </si>
  <si>
    <t>% Evitáveis 2023</t>
  </si>
  <si>
    <t>Evitáveis 2024</t>
  </si>
  <si>
    <t>Total 2024</t>
  </si>
  <si>
    <t>% Evitáveis 2024</t>
  </si>
  <si>
    <t>Evitáveis 2019-2024</t>
  </si>
  <si>
    <t>% Evitáveis 2019-2024</t>
  </si>
  <si>
    <t>Fonte: SIM/DATASUS – tabulações por escolaridade da mãe (FREQescolaridadeMAE 2019 a 2024). Dados de origem na aba 'Base escolaridade da mãe'.</t>
  </si>
  <si>
    <t>Óbitos em menores de 5 anos por faixa etária e ano – 18ª Região de Saúde (Iguatu), 2019 a 2024</t>
  </si>
  <si>
    <t>Faixa etária</t>
  </si>
  <si>
    <t>Menor de 1 ano (infantil)</t>
  </si>
  <si>
    <t>1 a 4 anos</t>
  </si>
  <si>
    <t>Total menores de 5 anos</t>
  </si>
  <si>
    <t>% óbitos infantis no total</t>
  </si>
  <si>
    <t>Menores de 1 ano (óbitos infantis) por município</t>
  </si>
  <si>
    <t>1 a 4 anos por município</t>
  </si>
  <si>
    <t>Base – óbitos em menores de 5 anos por idade da mãe, município e ano – 18ª Região de Saúde, 2019 a 2024</t>
  </si>
  <si>
    <t>Idade da mãe</t>
  </si>
  <si>
    <t>10 a 14 anos</t>
  </si>
  <si>
    <t>Fonte: SIM/DATASUS – tabulações por faixa etária enviadas pela usuária (arquivos FREQUENCIAFAIXAETARIA 2019 a 2024). Municípios ausentes na tabulação de um ano = 0 óbitos.</t>
  </si>
  <si>
    <t>Os totais anuais coincidem com as tabelas por capítulo CID-10 das demais abas, que portanto se referem a menores de 5 anos.</t>
  </si>
  <si>
    <t>15 a 19 anos</t>
  </si>
  <si>
    <t>20 a 30 anos</t>
  </si>
  <si>
    <t>31 a 40 anos</t>
  </si>
  <si>
    <t>41 a 50 anos</t>
  </si>
  <si>
    <t>Não informada</t>
  </si>
  <si>
    <t>Base – óbitos em menores de 5 anos por escolaridade da mãe, município e ano – 18ª Região de Saúde, 2019 a 2024</t>
  </si>
  <si>
    <t>Escolaridade da mãe</t>
  </si>
  <si>
    <t>Nenhuma</t>
  </si>
  <si>
    <t>% mães adolescentes (10 a 19 anos)</t>
  </si>
  <si>
    <t>1 a 3 anos de estudo</t>
  </si>
  <si>
    <t>Dados de origem (formato longo)</t>
  </si>
  <si>
    <t>4 a 7 anos de estudo</t>
  </si>
  <si>
    <t>8 a 11 anos de estudo</t>
  </si>
  <si>
    <t>Base – óbitos em menores de 5 anos por raça/cor, município e ano – 18ª Região de Saúde, 2019 a 2024</t>
  </si>
  <si>
    <t>Raça/cor</t>
  </si>
  <si>
    <t>Branca</t>
  </si>
  <si>
    <t>12 anos ou mais de estudo</t>
  </si>
  <si>
    <t>Ignorada</t>
  </si>
  <si>
    <t>Preta</t>
  </si>
  <si>
    <t>Parda</t>
  </si>
  <si>
    <t>Indígena</t>
  </si>
  <si>
    <t>% mães com até 7 anos de estudo</t>
  </si>
  <si>
    <t>% pretos e pardos (população negra)</t>
  </si>
  <si>
    <t>Fonte: SIM/DATASUS – tabulações por idade da mãe (FREQUENCIAIDADEMAE 2019 a 2024). Faixas ausentes num ano ou municípios ausentes = 0 óbitos.</t>
  </si>
  <si>
    <t>Fonte: SIM/DATASUS – tabulações por raça/cor (FREQra_acor 2019 a 2024). Nenhum óbito de raça/cor amarela no período. Categorias ou municípios ausentes num ano = 0 óbitos.</t>
  </si>
  <si>
    <t>Óbitos em menores de 5 anos por evitabilidade, segundo município de residência – 18ª Região de Saúde (Iguatu), 2019</t>
  </si>
  <si>
    <t>Evitáveis¹</t>
  </si>
  <si>
    <t>A classificar²</t>
  </si>
  <si>
    <t>Não evitáveis³</t>
  </si>
  <si>
    <t>Mal definidas⁴</t>
  </si>
  <si>
    <t>% Evitáveis</t>
  </si>
  <si>
    <t>Indicadores regionais</t>
  </si>
  <si>
    <t>Fonte: SIM/DATASUS – tabulações por escolaridade da mãe (FREQescolaridadeMAE 2019 a 2024). Categorias ou municípios ausentes num ano = 0 óbitos.</t>
  </si>
  <si>
    <t>% evitáveis (mínimo)</t>
  </si>
  <si>
    <t>% evitáveis (máximo, se 'a classificar' forem evitáveis)</t>
  </si>
  <si>
    <t>Óbitos em menores de 5 anos por capítulo CID-10, segundo município de residência – 18ª Região de Saúde, 2019</t>
  </si>
  <si>
    <t>Cap. I</t>
  </si>
  <si>
    <t>Cap. IV</t>
  </si>
  <si>
    <t>Cap. VI</t>
  </si>
  <si>
    <t>Cap. X</t>
  </si>
  <si>
    <t>Cap. XVI</t>
  </si>
  <si>
    <t>Cap. XVII</t>
  </si>
  <si>
    <t>Cap. XVIII</t>
  </si>
  <si>
    <t>Cap. XX</t>
  </si>
  <si>
    <t>Óbitos perinatais (Cap. XVI) entre os evitáveis</t>
  </si>
  <si>
    <t>Participação de Iguatu nos evitáveis</t>
  </si>
  <si>
    <t>Fonte: SIM/DATASUS. Classificação aproximada por capítulo CID-10 (ver notas em cada aba).</t>
  </si>
  <si>
    <t>Fonte: SIM/DATASUS (tabulação informada pela usuária). Saboeiro não registrou óbitos infantis em 2019 (não aparece na tabulação original).</t>
  </si>
  <si>
    <t>Valores em azul são dados de entrada; totais calculados por fórmula.</t>
  </si>
  <si>
    <t>Óbitos em menores de 5 anos por evitabilidade, segundo município de residência – 18ª Região de Saúde (Iguatu), 2020</t>
  </si>
  <si>
    <t>¹ Evitáveis: Cap. I, X, XVI, XX (infecciosas, respiratório, perinatais e causas externas, conforme presentes no ano).</t>
  </si>
  <si>
    <t>² A classificar: Cap. IV, VI — parcialmente evitáveis, dependem do código CID-10.</t>
  </si>
  <si>
    <t>³ Não evitáveis (demais causas): Cap. XVII.</t>
  </si>
  <si>
    <t>⁴ Mal definidas: Cap. XVIII.</t>
  </si>
  <si>
    <t>Classificação aproximada por capítulo, com base na Lista Brasileira de Causas de Mortes Evitáveis por Intervenções do SUS (menores de 5 anos, Malta et al.).</t>
  </si>
  <si>
    <t>Fonte: SIM/DATASUS. Saboeiro não registrou óbitos infantis em 2019 (não aparece na tabulação original).</t>
  </si>
  <si>
    <t>Óbitos em menores de 5 anos por capítulo CID-10, segundo município de residência – 18ª Região de Saúde, 2020</t>
  </si>
  <si>
    <t>Cap. II</t>
  </si>
  <si>
    <t>Cap. III</t>
  </si>
  <si>
    <t>Cap. IX</t>
  </si>
  <si>
    <t>Fonte: SIM/DATASUS (tabulação informada pela usuária). Deputado Irapuan Pinheiro não registrou óbitos infantis em 2020 (não aparece na tabulação original).</t>
  </si>
  <si>
    <t>Óbitos em menores de 5 anos por evitabilidade, segundo município de residência – 18ª Região de Saúde (Iguatu), 2021</t>
  </si>
  <si>
    <t>Óbitos em menores de 5 anos por capítulo CID-10, segundo município de residência – 18ª Região de Saúde, 2021</t>
  </si>
  <si>
    <t>Cap. XI</t>
  </si>
  <si>
    <t>¹ Evitáveis: Cap. I, X, XVI (infecciosas, respiratório, perinatais e causas externas, conforme presentes no ano).</t>
  </si>
  <si>
    <t>² A classificar: Cap. III, VI — parcialmente evitáveis, dependem do código CID-10.</t>
  </si>
  <si>
    <t>³ Não evitáveis (demais causas): Cap. II, IX, XVII — maioria dos códigos dos Cap. IX e XI não é evitável.</t>
  </si>
  <si>
    <t>Fonte: SIM/DATASUS. Deputado Irapuan Pinheiro não registrou óbitos infantis em 2020 (não aparece na tabulação original).</t>
  </si>
  <si>
    <t>Fonte: SIM/DATASUS (tabulação informada pela usuária). Piquet Carneiro não registrou óbitos infantis em 2021 (não aparece na tabulação original).</t>
  </si>
  <si>
    <t>Óbitos em menores de 5 anos por evitabilidade, segundo município de residência – 18ª Região de Saúde (Iguatu), 2022</t>
  </si>
  <si>
    <t>Óbitos em menores de 5 anos por capítulo CID-10, segundo município de residência – 18ª Região de Saúde, 2022</t>
  </si>
  <si>
    <t>Cap. XII</t>
  </si>
  <si>
    <t>Óbitos em menores de 5 anos por evitabilidade, segundo município de residência – 18ª Região de Saúde (Iguatu), 2023</t>
  </si>
  <si>
    <t>³ Não evitáveis (demais causas): Cap. IX, XI, XVII — maioria dos códigos dos Cap. IX e XI não é evitável.</t>
  </si>
  <si>
    <t>⁴ Mal definidas: Cap. —.</t>
  </si>
  <si>
    <t>Fonte: SIM/DATASUS. Piquet Carneiro não registrou óbitos infantis em 2021 (não aparece na tabulação original).</t>
  </si>
  <si>
    <t>Fonte: SIM/DATASUS (tabulação informada pela usuária). Todos os municípios registraram óbitos infantis em 2022.</t>
  </si>
  <si>
    <t>² A classificar: Cap. VI, XII — parcialmente evitáveis, dependem do código CID-10.</t>
  </si>
  <si>
    <t>Fonte: SIM/DATASUS. Todos os municípios registraram óbitos infantis em 2022.</t>
  </si>
  <si>
    <t>Óbitos em menores de 5 anos por capítulo CID-10, segundo município de residência – 18ª Região de Saúde, 2023</t>
  </si>
  <si>
    <t>Fonte: SIM/DATASUS (tabulação informada pela usuária). Todos os municípios registraram óbitos infantis em 2023.</t>
  </si>
  <si>
    <t>Óbitos em menores de 5 anos por evitabilidade, segundo município de residência – 18ª Região de Saúde (Iguatu), 2024</t>
  </si>
  <si>
    <t>Óbitos em menores de 5 anos por capítulo CID-10, segundo município de residência – 18ª Região de Saúde, 2024</t>
  </si>
  <si>
    <t>¹ Evitáveis: Cap. X, XVI, XX (infecciosas, respiratório, perinatais e causas externas, conforme presentes no ano).</t>
  </si>
  <si>
    <t>Fonte: SIM/DATASUS. Todos os municípios registraram óbitos infantis em 2023.</t>
  </si>
  <si>
    <t>Fonte: SIM/DATASUS (tabulação informada pela usuária). Catarina não registrou óbitos infantis em 2024 (não aparece na tabulação original).</t>
  </si>
  <si>
    <t>² A classificar: Cap. III — parcialmente evitáveis, dependem do código CID-10.</t>
  </si>
  <si>
    <t>Fonte: SIM/DATASUS. Catarina não registrou óbitos infantis em 2024 (não aparece na tabulação original).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</si>
</sst>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scheme val="minor"/>
    </font>
    <font>
      <b/>
      <sz val="12"/>
      <color theme="1"/>
      <name val="Arial"/>
    </font>
    <font>
      <b/>
      <sz val="11"/>
      <color theme="1"/>
      <name val="Arial"/>
    </font>
    <font>
      <b/>
      <sz val="11"/>
      <color rgb="FF0000FF"/>
      <name val="Arial"/>
    </font>
    <font>
      <sz val="11"/>
      <name val="Calibri"/>
    </font>
    <font>
      <i/>
      <sz val="9"/>
      <color theme="1"/>
      <name val="Arial"/>
    </font>
    <font>
      <b/>
      <sz val="11"/>
      <color rgb="FFFFFFFF"/>
      <name val="Arial"/>
    </font>
    <font>
      <sz val="11"/>
      <color theme="1"/>
      <name val="Arial"/>
    </font>
    <font>
      <sz val="11"/>
      <color rgb="FF008000"/>
      <name val="Arial"/>
    </font>
    <font>
      <b/>
      <sz val="11"/>
      <color rgb="FF000000"/>
      <name val="Arial"/>
    </font>
    <font>
      <sz val="11"/>
      <color rgb="FF0000FF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9"/>
        <bgColor rgb="FF1F4E79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164" fontId="2" fillId="0" borderId="4" xfId="0" applyNumberFormat="1" applyFont="1" applyBorder="1"/>
    <xf numFmtId="0" fontId="9" fillId="4" borderId="4" xfId="0" applyFont="1" applyFill="1" applyBorder="1"/>
    <xf numFmtId="0" fontId="9" fillId="4" borderId="4" xfId="0" applyFont="1" applyFill="1" applyBorder="1" applyAlignment="1">
      <alignment horizontal="center"/>
    </xf>
    <xf numFmtId="164" fontId="9" fillId="4" borderId="4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42578125" defaultRowHeight="15" customHeight="1"/>
  <cols>
    <col min="1" max="1" width="34" customWidth="1"/>
    <col min="2" max="8" width="12" customWidth="1"/>
    <col min="9" max="26" width="8.7109375" customWidth="1"/>
  </cols>
  <sheetData>
    <row r="1" spans="1:8" ht="15.75">
      <c r="A1" s="1" t="str">
        <f>"Óbitos por município de residência e ano – "&amp;B3&amp;" – 18ª Região de Saúde (Iguatu), 2019 a 2024"</f>
        <v>Óbitos por município de residência e ano – Menor de 1 ano – 18ª Região de Saúde (Iguatu), 2019 a 2024</v>
      </c>
    </row>
    <row r="3" spans="1:8">
      <c r="A3" s="2" t="s">
        <v>1</v>
      </c>
      <c r="B3" s="24" t="s">
        <v>3</v>
      </c>
      <c r="C3" s="25"/>
      <c r="D3" s="26"/>
      <c r="F3" s="3" t="s">
        <v>4</v>
      </c>
    </row>
    <row r="5" spans="1:8" ht="31.5" customHeight="1">
      <c r="A5" s="4" t="s">
        <v>6</v>
      </c>
      <c r="B5" s="4" t="s">
        <v>7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5" t="str">
        <f>'Base faixa etária'!A12</f>
        <v>230030 Acopiara</v>
      </c>
      <c r="B6" s="6">
        <f>IF($B$3="Menor de 1 ano",'Base faixa etária'!B12,IF($B$3="1 a 4 anos",'Base faixa etária'!B27,'Base faixa etária'!B12+'Base faixa etária'!B27))</f>
        <v>4</v>
      </c>
      <c r="C6" s="6">
        <f>IF($B$3="Menor de 1 ano",'Base faixa etária'!C12,IF($B$3="1 a 4 anos",'Base faixa etária'!C27,'Base faixa etária'!C12+'Base faixa etária'!C27))</f>
        <v>11</v>
      </c>
      <c r="D6" s="6">
        <f>IF($B$3="Menor de 1 ano",'Base faixa etária'!D12,IF($B$3="1 a 4 anos",'Base faixa etária'!D27,'Base faixa etária'!D12+'Base faixa etária'!D27))</f>
        <v>6</v>
      </c>
      <c r="E6" s="6">
        <f>IF($B$3="Menor de 1 ano",'Base faixa etária'!E12,IF($B$3="1 a 4 anos",'Base faixa etária'!E27,'Base faixa etária'!E12+'Base faixa etária'!E27))</f>
        <v>6</v>
      </c>
      <c r="F6" s="6">
        <f>IF($B$3="Menor de 1 ano",'Base faixa etária'!F12,IF($B$3="1 a 4 anos",'Base faixa etária'!F27,'Base faixa etária'!F12+'Base faixa etária'!F27))</f>
        <v>2</v>
      </c>
      <c r="G6" s="6">
        <f>IF($B$3="Menor de 1 ano",'Base faixa etária'!G12,IF($B$3="1 a 4 anos",'Base faixa etária'!G27,'Base faixa etária'!G12+'Base faixa etária'!G27))</f>
        <v>8</v>
      </c>
      <c r="H6" s="7">
        <f t="shared" ref="H6:H15" si="0">SUM(B6:G6)</f>
        <v>37</v>
      </c>
    </row>
    <row r="7" spans="1:8">
      <c r="A7" s="5" t="str">
        <f>'Base faixa etária'!A13</f>
        <v>230330 Cariús</v>
      </c>
      <c r="B7" s="6">
        <f>IF($B$3="Menor de 1 ano",'Base faixa etária'!B13,IF($B$3="1 a 4 anos",'Base faixa etária'!B28,'Base faixa etária'!B13+'Base faixa etária'!B28))</f>
        <v>2</v>
      </c>
      <c r="C7" s="6">
        <f>IF($B$3="Menor de 1 ano",'Base faixa etária'!C13,IF($B$3="1 a 4 anos",'Base faixa etária'!C28,'Base faixa etária'!C13+'Base faixa etária'!C28))</f>
        <v>3</v>
      </c>
      <c r="D7" s="6">
        <f>IF($B$3="Menor de 1 ano",'Base faixa etária'!D13,IF($B$3="1 a 4 anos",'Base faixa etária'!D28,'Base faixa etária'!D13+'Base faixa etária'!D28))</f>
        <v>3</v>
      </c>
      <c r="E7" s="6">
        <f>IF($B$3="Menor de 1 ano",'Base faixa etária'!E13,IF($B$3="1 a 4 anos",'Base faixa etária'!E28,'Base faixa etária'!E13+'Base faixa etária'!E28))</f>
        <v>0</v>
      </c>
      <c r="F7" s="6">
        <f>IF($B$3="Menor de 1 ano",'Base faixa etária'!F13,IF($B$3="1 a 4 anos",'Base faixa etária'!F28,'Base faixa etária'!F13+'Base faixa etária'!F28))</f>
        <v>2</v>
      </c>
      <c r="G7" s="6">
        <f>IF($B$3="Menor de 1 ano",'Base faixa etária'!G13,IF($B$3="1 a 4 anos",'Base faixa etária'!G28,'Base faixa etária'!G13+'Base faixa etária'!G28))</f>
        <v>0</v>
      </c>
      <c r="H7" s="7">
        <f t="shared" si="0"/>
        <v>10</v>
      </c>
    </row>
    <row r="8" spans="1:8">
      <c r="A8" s="5" t="str">
        <f>'Base faixa etária'!A14</f>
        <v>230360 Catarina</v>
      </c>
      <c r="B8" s="6">
        <f>IF($B$3="Menor de 1 ano",'Base faixa etária'!B14,IF($B$3="1 a 4 anos",'Base faixa etária'!B29,'Base faixa etária'!B14+'Base faixa etária'!B29))</f>
        <v>3</v>
      </c>
      <c r="C8" s="6">
        <f>IF($B$3="Menor de 1 ano",'Base faixa etária'!C14,IF($B$3="1 a 4 anos",'Base faixa etária'!C29,'Base faixa etária'!C14+'Base faixa etária'!C29))</f>
        <v>1</v>
      </c>
      <c r="D8" s="6">
        <f>IF($B$3="Menor de 1 ano",'Base faixa etária'!D14,IF($B$3="1 a 4 anos",'Base faixa etária'!D29,'Base faixa etária'!D14+'Base faixa etária'!D29))</f>
        <v>1</v>
      </c>
      <c r="E8" s="6">
        <f>IF($B$3="Menor de 1 ano",'Base faixa etária'!E14,IF($B$3="1 a 4 anos",'Base faixa etária'!E29,'Base faixa etária'!E14+'Base faixa etária'!E29))</f>
        <v>2</v>
      </c>
      <c r="F8" s="6">
        <f>IF($B$3="Menor de 1 ano",'Base faixa etária'!F14,IF($B$3="1 a 4 anos",'Base faixa etária'!F29,'Base faixa etária'!F14+'Base faixa etária'!F29))</f>
        <v>1</v>
      </c>
      <c r="G8" s="6">
        <f>IF($B$3="Menor de 1 ano",'Base faixa etária'!G14,IF($B$3="1 a 4 anos",'Base faixa etária'!G29,'Base faixa etária'!G14+'Base faixa etária'!G29))</f>
        <v>0</v>
      </c>
      <c r="H8" s="7">
        <f t="shared" si="0"/>
        <v>8</v>
      </c>
    </row>
    <row r="9" spans="1:8">
      <c r="A9" s="5" t="str">
        <f>'Base faixa etária'!A15</f>
        <v>230426 Deputado Irapuan Pinheiro</v>
      </c>
      <c r="B9" s="6">
        <f>IF($B$3="Menor de 1 ano",'Base faixa etária'!B15,IF($B$3="1 a 4 anos",'Base faixa etária'!B30,'Base faixa etária'!B15+'Base faixa etária'!B30))</f>
        <v>1</v>
      </c>
      <c r="C9" s="6">
        <f>IF($B$3="Menor de 1 ano",'Base faixa etária'!C15,IF($B$3="1 a 4 anos",'Base faixa etária'!C30,'Base faixa etária'!C15+'Base faixa etária'!C30))</f>
        <v>0</v>
      </c>
      <c r="D9" s="6">
        <f>IF($B$3="Menor de 1 ano",'Base faixa etária'!D15,IF($B$3="1 a 4 anos",'Base faixa etária'!D30,'Base faixa etária'!D15+'Base faixa etária'!D30))</f>
        <v>3</v>
      </c>
      <c r="E9" s="6">
        <f>IF($B$3="Menor de 1 ano",'Base faixa etária'!E15,IF($B$3="1 a 4 anos",'Base faixa etária'!E30,'Base faixa etária'!E15+'Base faixa etária'!E30))</f>
        <v>0</v>
      </c>
      <c r="F9" s="6">
        <f>IF($B$3="Menor de 1 ano",'Base faixa etária'!F15,IF($B$3="1 a 4 anos",'Base faixa etária'!F30,'Base faixa etária'!F15+'Base faixa etária'!F30))</f>
        <v>1</v>
      </c>
      <c r="G9" s="6">
        <f>IF($B$3="Menor de 1 ano",'Base faixa etária'!G15,IF($B$3="1 a 4 anos",'Base faixa etária'!G30,'Base faixa etária'!G15+'Base faixa etária'!G30))</f>
        <v>1</v>
      </c>
      <c r="H9" s="7">
        <f t="shared" si="0"/>
        <v>6</v>
      </c>
    </row>
    <row r="10" spans="1:8">
      <c r="A10" s="5" t="str">
        <f>'Base faixa etária'!A16</f>
        <v>230550 Iguatu</v>
      </c>
      <c r="B10" s="6">
        <f>IF($B$3="Menor de 1 ano",'Base faixa etária'!B16,IF($B$3="1 a 4 anos",'Base faixa etária'!B31,'Base faixa etária'!B16+'Base faixa etária'!B31))</f>
        <v>12</v>
      </c>
      <c r="C10" s="6">
        <f>IF($B$3="Menor de 1 ano",'Base faixa etária'!C16,IF($B$3="1 a 4 anos",'Base faixa etária'!C31,'Base faixa etária'!C16+'Base faixa etária'!C31))</f>
        <v>14</v>
      </c>
      <c r="D10" s="6">
        <f>IF($B$3="Menor de 1 ano",'Base faixa etária'!D16,IF($B$3="1 a 4 anos",'Base faixa etária'!D31,'Base faixa etária'!D16+'Base faixa etária'!D31))</f>
        <v>15</v>
      </c>
      <c r="E10" s="6">
        <f>IF($B$3="Menor de 1 ano",'Base faixa etária'!E16,IF($B$3="1 a 4 anos",'Base faixa etária'!E31,'Base faixa etária'!E16+'Base faixa etária'!E31))</f>
        <v>13</v>
      </c>
      <c r="F10" s="6">
        <f>IF($B$3="Menor de 1 ano",'Base faixa etária'!F16,IF($B$3="1 a 4 anos",'Base faixa etária'!F31,'Base faixa etária'!F16+'Base faixa etária'!F31))</f>
        <v>14</v>
      </c>
      <c r="G10" s="6">
        <f>IF($B$3="Menor de 1 ano",'Base faixa etária'!G16,IF($B$3="1 a 4 anos",'Base faixa etária'!G31,'Base faixa etária'!G16+'Base faixa etária'!G31))</f>
        <v>12</v>
      </c>
      <c r="H10" s="7">
        <f t="shared" si="0"/>
        <v>80</v>
      </c>
    </row>
    <row r="11" spans="1:8">
      <c r="A11" s="5" t="str">
        <f>'Base faixa etária'!A17</f>
        <v>230740 Jucás</v>
      </c>
      <c r="B11" s="6">
        <f>IF($B$3="Menor de 1 ano",'Base faixa etária'!B17,IF($B$3="1 a 4 anos",'Base faixa etária'!B32,'Base faixa etária'!B17+'Base faixa etária'!B32))</f>
        <v>6</v>
      </c>
      <c r="C11" s="6">
        <f>IF($B$3="Menor de 1 ano",'Base faixa etária'!C17,IF($B$3="1 a 4 anos",'Base faixa etária'!C32,'Base faixa etária'!C17+'Base faixa etária'!C32))</f>
        <v>2</v>
      </c>
      <c r="D11" s="6">
        <f>IF($B$3="Menor de 1 ano",'Base faixa etária'!D17,IF($B$3="1 a 4 anos",'Base faixa etária'!D32,'Base faixa etária'!D17+'Base faixa etária'!D32))</f>
        <v>4</v>
      </c>
      <c r="E11" s="6">
        <f>IF($B$3="Menor de 1 ano",'Base faixa etária'!E17,IF($B$3="1 a 4 anos",'Base faixa etária'!E32,'Base faixa etária'!E17+'Base faixa etária'!E32))</f>
        <v>2</v>
      </c>
      <c r="F11" s="6">
        <f>IF($B$3="Menor de 1 ano",'Base faixa etária'!F17,IF($B$3="1 a 4 anos",'Base faixa etária'!F32,'Base faixa etária'!F17+'Base faixa etária'!F32))</f>
        <v>6</v>
      </c>
      <c r="G11" s="6">
        <f>IF($B$3="Menor de 1 ano",'Base faixa etária'!G17,IF($B$3="1 a 4 anos",'Base faixa etária'!G32,'Base faixa etária'!G17+'Base faixa etária'!G32))</f>
        <v>3</v>
      </c>
      <c r="H11" s="7">
        <f t="shared" si="0"/>
        <v>23</v>
      </c>
    </row>
    <row r="12" spans="1:8">
      <c r="A12" s="5" t="str">
        <f>'Base faixa etária'!A18</f>
        <v>230850 Mombaça</v>
      </c>
      <c r="B12" s="6">
        <f>IF($B$3="Menor de 1 ano",'Base faixa etária'!B18,IF($B$3="1 a 4 anos",'Base faixa etária'!B33,'Base faixa etária'!B18+'Base faixa etária'!B33))</f>
        <v>1</v>
      </c>
      <c r="C12" s="6">
        <f>IF($B$3="Menor de 1 ano",'Base faixa etária'!C18,IF($B$3="1 a 4 anos",'Base faixa etária'!C33,'Base faixa etária'!C18+'Base faixa etária'!C33))</f>
        <v>6</v>
      </c>
      <c r="D12" s="6">
        <f>IF($B$3="Menor de 1 ano",'Base faixa etária'!D18,IF($B$3="1 a 4 anos",'Base faixa etária'!D33,'Base faixa etária'!D18+'Base faixa etária'!D33))</f>
        <v>7</v>
      </c>
      <c r="E12" s="6">
        <f>IF($B$3="Menor de 1 ano",'Base faixa etária'!E18,IF($B$3="1 a 4 anos",'Base faixa etária'!E33,'Base faixa etária'!E18+'Base faixa etária'!E33))</f>
        <v>6</v>
      </c>
      <c r="F12" s="6">
        <f>IF($B$3="Menor de 1 ano",'Base faixa etária'!F18,IF($B$3="1 a 4 anos",'Base faixa etária'!F33,'Base faixa etária'!F18+'Base faixa etária'!F33))</f>
        <v>5</v>
      </c>
      <c r="G12" s="6">
        <f>IF($B$3="Menor de 1 ano",'Base faixa etária'!G18,IF($B$3="1 a 4 anos",'Base faixa etária'!G33,'Base faixa etária'!G18+'Base faixa etária'!G33))</f>
        <v>5</v>
      </c>
      <c r="H12" s="7">
        <f t="shared" si="0"/>
        <v>30</v>
      </c>
    </row>
    <row r="13" spans="1:8">
      <c r="A13" s="5" t="str">
        <f>'Base faixa etária'!A19</f>
        <v>231090 Piquet Carneiro</v>
      </c>
      <c r="B13" s="6">
        <f>IF($B$3="Menor de 1 ano",'Base faixa etária'!B19,IF($B$3="1 a 4 anos",'Base faixa etária'!B34,'Base faixa etária'!B19+'Base faixa etária'!B34))</f>
        <v>3</v>
      </c>
      <c r="C13" s="6">
        <f>IF($B$3="Menor de 1 ano",'Base faixa etária'!C19,IF($B$3="1 a 4 anos",'Base faixa etária'!C34,'Base faixa etária'!C19+'Base faixa etária'!C34))</f>
        <v>3</v>
      </c>
      <c r="D13" s="6">
        <f>IF($B$3="Menor de 1 ano",'Base faixa etária'!D19,IF($B$3="1 a 4 anos",'Base faixa etária'!D34,'Base faixa etária'!D19+'Base faixa etária'!D34))</f>
        <v>0</v>
      </c>
      <c r="E13" s="6">
        <f>IF($B$3="Menor de 1 ano",'Base faixa etária'!E19,IF($B$3="1 a 4 anos",'Base faixa etária'!E34,'Base faixa etária'!E19+'Base faixa etária'!E34))</f>
        <v>4</v>
      </c>
      <c r="F13" s="6">
        <f>IF($B$3="Menor de 1 ano",'Base faixa etária'!F19,IF($B$3="1 a 4 anos",'Base faixa etária'!F34,'Base faixa etária'!F19+'Base faixa etária'!F34))</f>
        <v>2</v>
      </c>
      <c r="G13" s="6">
        <f>IF($B$3="Menor de 1 ano",'Base faixa etária'!G19,IF($B$3="1 a 4 anos",'Base faixa etária'!G34,'Base faixa etária'!G19+'Base faixa etária'!G34))</f>
        <v>1</v>
      </c>
      <c r="H13" s="7">
        <f t="shared" si="0"/>
        <v>13</v>
      </c>
    </row>
    <row r="14" spans="1:8">
      <c r="A14" s="5" t="str">
        <f>'Base faixa etária'!A20</f>
        <v>231135 Quixelô</v>
      </c>
      <c r="B14" s="6">
        <f>IF($B$3="Menor de 1 ano",'Base faixa etária'!B20,IF($B$3="1 a 4 anos",'Base faixa etária'!B35,'Base faixa etária'!B20+'Base faixa etária'!B35))</f>
        <v>6</v>
      </c>
      <c r="C14" s="6">
        <f>IF($B$3="Menor de 1 ano",'Base faixa etária'!C20,IF($B$3="1 a 4 anos",'Base faixa etária'!C35,'Base faixa etária'!C20+'Base faixa etária'!C35))</f>
        <v>5</v>
      </c>
      <c r="D14" s="6">
        <f>IF($B$3="Menor de 1 ano",'Base faixa etária'!D20,IF($B$3="1 a 4 anos",'Base faixa etária'!D35,'Base faixa etária'!D20+'Base faixa etária'!D35))</f>
        <v>2</v>
      </c>
      <c r="E14" s="6">
        <f>IF($B$3="Menor de 1 ano",'Base faixa etária'!E20,IF($B$3="1 a 4 anos",'Base faixa etária'!E35,'Base faixa etária'!E20+'Base faixa etária'!E35))</f>
        <v>3</v>
      </c>
      <c r="F14" s="6">
        <f>IF($B$3="Menor de 1 ano",'Base faixa etária'!F20,IF($B$3="1 a 4 anos",'Base faixa etária'!F35,'Base faixa etária'!F20+'Base faixa etária'!F35))</f>
        <v>4</v>
      </c>
      <c r="G14" s="6">
        <f>IF($B$3="Menor de 1 ano",'Base faixa etária'!G20,IF($B$3="1 a 4 anos",'Base faixa etária'!G35,'Base faixa etária'!G20+'Base faixa etária'!G35))</f>
        <v>1</v>
      </c>
      <c r="H14" s="7">
        <f t="shared" si="0"/>
        <v>21</v>
      </c>
    </row>
    <row r="15" spans="1:8">
      <c r="A15" s="5" t="str">
        <f>'Base faixa etária'!A21</f>
        <v>231190 Saboeiro</v>
      </c>
      <c r="B15" s="6">
        <f>IF($B$3="Menor de 1 ano",'Base faixa etária'!B21,IF($B$3="1 a 4 anos",'Base faixa etária'!B36,'Base faixa etária'!B21+'Base faixa etária'!B36))</f>
        <v>0</v>
      </c>
      <c r="C15" s="6">
        <f>IF($B$3="Menor de 1 ano",'Base faixa etária'!C21,IF($B$3="1 a 4 anos",'Base faixa etária'!C36,'Base faixa etária'!C21+'Base faixa etária'!C36))</f>
        <v>1</v>
      </c>
      <c r="D15" s="6">
        <f>IF($B$3="Menor de 1 ano",'Base faixa etária'!D21,IF($B$3="1 a 4 anos",'Base faixa etária'!D36,'Base faixa etária'!D21+'Base faixa etária'!D36))</f>
        <v>1</v>
      </c>
      <c r="E15" s="6">
        <f>IF($B$3="Menor de 1 ano",'Base faixa etária'!E21,IF($B$3="1 a 4 anos",'Base faixa etária'!E36,'Base faixa etária'!E21+'Base faixa etária'!E36))</f>
        <v>0</v>
      </c>
      <c r="F15" s="6">
        <f>IF($B$3="Menor de 1 ano",'Base faixa etária'!F21,IF($B$3="1 a 4 anos",'Base faixa etária'!F36,'Base faixa etária'!F21+'Base faixa etária'!F36))</f>
        <v>1</v>
      </c>
      <c r="G15" s="6">
        <f>IF($B$3="Menor de 1 ano",'Base faixa etária'!G21,IF($B$3="1 a 4 anos",'Base faixa etária'!G36,'Base faixa etária'!G21+'Base faixa etária'!G36))</f>
        <v>1</v>
      </c>
      <c r="H15" s="7">
        <f t="shared" si="0"/>
        <v>4</v>
      </c>
    </row>
    <row r="16" spans="1:8">
      <c r="A16" s="8" t="s">
        <v>26</v>
      </c>
      <c r="B16" s="9">
        <f t="shared" ref="B16:H16" si="1">SUM(B6:B15)</f>
        <v>38</v>
      </c>
      <c r="C16" s="9">
        <f t="shared" si="1"/>
        <v>46</v>
      </c>
      <c r="D16" s="9">
        <f t="shared" si="1"/>
        <v>42</v>
      </c>
      <c r="E16" s="9">
        <f t="shared" si="1"/>
        <v>36</v>
      </c>
      <c r="F16" s="9">
        <f t="shared" si="1"/>
        <v>38</v>
      </c>
      <c r="G16" s="9">
        <f t="shared" si="1"/>
        <v>32</v>
      </c>
      <c r="H16" s="9">
        <f t="shared" si="1"/>
        <v>232</v>
      </c>
    </row>
    <row r="18" spans="1:1">
      <c r="A18" s="3" t="s">
        <v>27</v>
      </c>
    </row>
    <row r="19" spans="1:1">
      <c r="A19" s="3" t="s">
        <v>28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dataValidations count="1">
    <dataValidation type="list" allowBlank="1" sqref="B3" xr:uid="{00000000-0002-0000-0000-000000000000}">
      <formula1>"Menor de 1 ano,1 a 4 anos,Total menores de 5 anos"</formula1>
    </dataValidation>
  </dataValidation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42578125" defaultRowHeight="15" customHeight="1"/>
  <cols>
    <col min="1" max="1" width="34" customWidth="1"/>
    <col min="2" max="8" width="12" customWidth="1"/>
    <col min="9" max="26" width="8.7109375" customWidth="1"/>
  </cols>
  <sheetData>
    <row r="1" spans="1:8" ht="15.75">
      <c r="A1" s="1" t="str">
        <f>"Óbitos em menores de 5 anos por município de residência e ano – idade da mãe: "&amp;B3&amp;" – 18ª Região de Saúde (Iguatu), 2019 a 2024"</f>
        <v>Óbitos em menores de 5 anos por município de residência e ano – idade da mãe: Todas as idades – 18ª Região de Saúde (Iguatu), 2019 a 2024</v>
      </c>
    </row>
    <row r="3" spans="1:8">
      <c r="A3" s="2" t="s">
        <v>0</v>
      </c>
      <c r="B3" s="24" t="s">
        <v>2</v>
      </c>
      <c r="C3" s="25"/>
      <c r="D3" s="26"/>
      <c r="F3" s="3" t="s">
        <v>5</v>
      </c>
    </row>
    <row r="5" spans="1:8" ht="31.5" customHeight="1">
      <c r="A5" s="4" t="s">
        <v>6</v>
      </c>
      <c r="B5" s="4" t="s">
        <v>7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5" t="s">
        <v>15</v>
      </c>
      <c r="B6" s="6">
        <f>IF($B$3="Todas as idades",SUMIFS('Base idade da mãe'!C$16:C$75,'Base idade da mãe'!$B$16:$B$75,$A6),SUMIFS('Base idade da mãe'!C$16:C$75,'Base idade da mãe'!$B$16:$B$75,$A6,'Base idade da mãe'!$A$16:$A$75,$B$3))</f>
        <v>5</v>
      </c>
      <c r="C6" s="6">
        <f>IF($B$3="Todas as idades",SUMIFS('Base idade da mãe'!D$16:D$75,'Base idade da mãe'!$B$16:$B$75,$A6),SUMIFS('Base idade da mãe'!D$16:D$75,'Base idade da mãe'!$B$16:$B$75,$A6,'Base idade da mãe'!$A$16:$A$75,$B$3))</f>
        <v>12</v>
      </c>
      <c r="D6" s="6">
        <f>IF($B$3="Todas as idades",SUMIFS('Base idade da mãe'!E$16:E$75,'Base idade da mãe'!$B$16:$B$75,$A6),SUMIFS('Base idade da mãe'!E$16:E$75,'Base idade da mãe'!$B$16:$B$75,$A6,'Base idade da mãe'!$A$16:$A$75,$B$3))</f>
        <v>8</v>
      </c>
      <c r="E6" s="6">
        <f>IF($B$3="Todas as idades",SUMIFS('Base idade da mãe'!F$16:F$75,'Base idade da mãe'!$B$16:$B$75,$A6),SUMIFS('Base idade da mãe'!F$16:F$75,'Base idade da mãe'!$B$16:$B$75,$A6,'Base idade da mãe'!$A$16:$A$75,$B$3))</f>
        <v>8</v>
      </c>
      <c r="F6" s="6">
        <f>IF($B$3="Todas as idades",SUMIFS('Base idade da mãe'!G$16:G$75,'Base idade da mãe'!$B$16:$B$75,$A6),SUMIFS('Base idade da mãe'!G$16:G$75,'Base idade da mãe'!$B$16:$B$75,$A6,'Base idade da mãe'!$A$16:$A$75,$B$3))</f>
        <v>2</v>
      </c>
      <c r="G6" s="6">
        <f>IF($B$3="Todas as idades",SUMIFS('Base idade da mãe'!H$16:H$75,'Base idade da mãe'!$B$16:$B$75,$A6),SUMIFS('Base idade da mãe'!H$16:H$75,'Base idade da mãe'!$B$16:$B$75,$A6,'Base idade da mãe'!$A$16:$A$75,$B$3))</f>
        <v>9</v>
      </c>
      <c r="H6" s="7">
        <f t="shared" ref="H6:H15" si="0">SUM(B6:G6)</f>
        <v>44</v>
      </c>
    </row>
    <row r="7" spans="1:8">
      <c r="A7" s="5" t="s">
        <v>19</v>
      </c>
      <c r="B7" s="6">
        <f>IF($B$3="Todas as idades",SUMIFS('Base idade da mãe'!C$16:C$75,'Base idade da mãe'!$B$16:$B$75,$A7),SUMIFS('Base idade da mãe'!C$16:C$75,'Base idade da mãe'!$B$16:$B$75,$A7,'Base idade da mãe'!$A$16:$A$75,$B$3))</f>
        <v>2</v>
      </c>
      <c r="C7" s="6">
        <f>IF($B$3="Todas as idades",SUMIFS('Base idade da mãe'!D$16:D$75,'Base idade da mãe'!$B$16:$B$75,$A7),SUMIFS('Base idade da mãe'!D$16:D$75,'Base idade da mãe'!$B$16:$B$75,$A7,'Base idade da mãe'!$A$16:$A$75,$B$3))</f>
        <v>3</v>
      </c>
      <c r="D7" s="6">
        <f>IF($B$3="Todas as idades",SUMIFS('Base idade da mãe'!E$16:E$75,'Base idade da mãe'!$B$16:$B$75,$A7),SUMIFS('Base idade da mãe'!E$16:E$75,'Base idade da mãe'!$B$16:$B$75,$A7,'Base idade da mãe'!$A$16:$A$75,$B$3))</f>
        <v>3</v>
      </c>
      <c r="E7" s="6">
        <f>IF($B$3="Todas as idades",SUMIFS('Base idade da mãe'!F$16:F$75,'Base idade da mãe'!$B$16:$B$75,$A7),SUMIFS('Base idade da mãe'!F$16:F$75,'Base idade da mãe'!$B$16:$B$75,$A7,'Base idade da mãe'!$A$16:$A$75,$B$3))</f>
        <v>1</v>
      </c>
      <c r="F7" s="6">
        <f>IF($B$3="Todas as idades",SUMIFS('Base idade da mãe'!G$16:G$75,'Base idade da mãe'!$B$16:$B$75,$A7),SUMIFS('Base idade da mãe'!G$16:G$75,'Base idade da mãe'!$B$16:$B$75,$A7,'Base idade da mãe'!$A$16:$A$75,$B$3))</f>
        <v>2</v>
      </c>
      <c r="G7" s="6">
        <f>IF($B$3="Todas as idades",SUMIFS('Base idade da mãe'!H$16:H$75,'Base idade da mãe'!$B$16:$B$75,$A7),SUMIFS('Base idade da mãe'!H$16:H$75,'Base idade da mãe'!$B$16:$B$75,$A7,'Base idade da mãe'!$A$16:$A$75,$B$3))</f>
        <v>2</v>
      </c>
      <c r="H7" s="7">
        <f t="shared" si="0"/>
        <v>13</v>
      </c>
    </row>
    <row r="8" spans="1:8">
      <c r="A8" s="5" t="s">
        <v>20</v>
      </c>
      <c r="B8" s="6">
        <f>IF($B$3="Todas as idades",SUMIFS('Base idade da mãe'!C$16:C$75,'Base idade da mãe'!$B$16:$B$75,$A8),SUMIFS('Base idade da mãe'!C$16:C$75,'Base idade da mãe'!$B$16:$B$75,$A8,'Base idade da mãe'!$A$16:$A$75,$B$3))</f>
        <v>3</v>
      </c>
      <c r="C8" s="6">
        <f>IF($B$3="Todas as idades",SUMIFS('Base idade da mãe'!D$16:D$75,'Base idade da mãe'!$B$16:$B$75,$A8),SUMIFS('Base idade da mãe'!D$16:D$75,'Base idade da mãe'!$B$16:$B$75,$A8,'Base idade da mãe'!$A$16:$A$75,$B$3))</f>
        <v>2</v>
      </c>
      <c r="D8" s="6">
        <f>IF($B$3="Todas as idades",SUMIFS('Base idade da mãe'!E$16:E$75,'Base idade da mãe'!$B$16:$B$75,$A8),SUMIFS('Base idade da mãe'!E$16:E$75,'Base idade da mãe'!$B$16:$B$75,$A8,'Base idade da mãe'!$A$16:$A$75,$B$3))</f>
        <v>1</v>
      </c>
      <c r="E8" s="6">
        <f>IF($B$3="Todas as idades",SUMIFS('Base idade da mãe'!F$16:F$75,'Base idade da mãe'!$B$16:$B$75,$A8),SUMIFS('Base idade da mãe'!F$16:F$75,'Base idade da mãe'!$B$16:$B$75,$A8,'Base idade da mãe'!$A$16:$A$75,$B$3))</f>
        <v>2</v>
      </c>
      <c r="F8" s="6">
        <f>IF($B$3="Todas as idades",SUMIFS('Base idade da mãe'!G$16:G$75,'Base idade da mãe'!$B$16:$B$75,$A8),SUMIFS('Base idade da mãe'!G$16:G$75,'Base idade da mãe'!$B$16:$B$75,$A8,'Base idade da mãe'!$A$16:$A$75,$B$3))</f>
        <v>1</v>
      </c>
      <c r="G8" s="6">
        <f>IF($B$3="Todas as idades",SUMIFS('Base idade da mãe'!H$16:H$75,'Base idade da mãe'!$B$16:$B$75,$A8),SUMIFS('Base idade da mãe'!H$16:H$75,'Base idade da mãe'!$B$16:$B$75,$A8,'Base idade da mãe'!$A$16:$A$75,$B$3))</f>
        <v>0</v>
      </c>
      <c r="H8" s="7">
        <f t="shared" si="0"/>
        <v>9</v>
      </c>
    </row>
    <row r="9" spans="1:8">
      <c r="A9" s="5" t="s">
        <v>21</v>
      </c>
      <c r="B9" s="6">
        <f>IF($B$3="Todas as idades",SUMIFS('Base idade da mãe'!C$16:C$75,'Base idade da mãe'!$B$16:$B$75,$A9),SUMIFS('Base idade da mãe'!C$16:C$75,'Base idade da mãe'!$B$16:$B$75,$A9,'Base idade da mãe'!$A$16:$A$75,$B$3))</f>
        <v>1</v>
      </c>
      <c r="C9" s="6">
        <f>IF($B$3="Todas as idades",SUMIFS('Base idade da mãe'!D$16:D$75,'Base idade da mãe'!$B$16:$B$75,$A9),SUMIFS('Base idade da mãe'!D$16:D$75,'Base idade da mãe'!$B$16:$B$75,$A9,'Base idade da mãe'!$A$16:$A$75,$B$3))</f>
        <v>0</v>
      </c>
      <c r="D9" s="6">
        <f>IF($B$3="Todas as idades",SUMIFS('Base idade da mãe'!E$16:E$75,'Base idade da mãe'!$B$16:$B$75,$A9),SUMIFS('Base idade da mãe'!E$16:E$75,'Base idade da mãe'!$B$16:$B$75,$A9,'Base idade da mãe'!$A$16:$A$75,$B$3))</f>
        <v>3</v>
      </c>
      <c r="E9" s="6">
        <f>IF($B$3="Todas as idades",SUMIFS('Base idade da mãe'!F$16:F$75,'Base idade da mãe'!$B$16:$B$75,$A9),SUMIFS('Base idade da mãe'!F$16:F$75,'Base idade da mãe'!$B$16:$B$75,$A9,'Base idade da mãe'!$A$16:$A$75,$B$3))</f>
        <v>1</v>
      </c>
      <c r="F9" s="6">
        <f>IF($B$3="Todas as idades",SUMIFS('Base idade da mãe'!G$16:G$75,'Base idade da mãe'!$B$16:$B$75,$A9),SUMIFS('Base idade da mãe'!G$16:G$75,'Base idade da mãe'!$B$16:$B$75,$A9,'Base idade da mãe'!$A$16:$A$75,$B$3))</f>
        <v>1</v>
      </c>
      <c r="G9" s="6">
        <f>IF($B$3="Todas as idades",SUMIFS('Base idade da mãe'!H$16:H$75,'Base idade da mãe'!$B$16:$B$75,$A9),SUMIFS('Base idade da mãe'!H$16:H$75,'Base idade da mãe'!$B$16:$B$75,$A9,'Base idade da mãe'!$A$16:$A$75,$B$3))</f>
        <v>1</v>
      </c>
      <c r="H9" s="7">
        <f t="shared" si="0"/>
        <v>7</v>
      </c>
    </row>
    <row r="10" spans="1:8">
      <c r="A10" s="5" t="s">
        <v>22</v>
      </c>
      <c r="B10" s="6">
        <f>IF($B$3="Todas as idades",SUMIFS('Base idade da mãe'!C$16:C$75,'Base idade da mãe'!$B$16:$B$75,$A10),SUMIFS('Base idade da mãe'!C$16:C$75,'Base idade da mãe'!$B$16:$B$75,$A10,'Base idade da mãe'!$A$16:$A$75,$B$3))</f>
        <v>13</v>
      </c>
      <c r="C10" s="6">
        <f>IF($B$3="Todas as idades",SUMIFS('Base idade da mãe'!D$16:D$75,'Base idade da mãe'!$B$16:$B$75,$A10),SUMIFS('Base idade da mãe'!D$16:D$75,'Base idade da mãe'!$B$16:$B$75,$A10,'Base idade da mãe'!$A$16:$A$75,$B$3))</f>
        <v>15</v>
      </c>
      <c r="D10" s="6">
        <f>IF($B$3="Todas as idades",SUMIFS('Base idade da mãe'!E$16:E$75,'Base idade da mãe'!$B$16:$B$75,$A10),SUMIFS('Base idade da mãe'!E$16:E$75,'Base idade da mãe'!$B$16:$B$75,$A10,'Base idade da mãe'!$A$16:$A$75,$B$3))</f>
        <v>17</v>
      </c>
      <c r="E10" s="6">
        <f>IF($B$3="Todas as idades",SUMIFS('Base idade da mãe'!F$16:F$75,'Base idade da mãe'!$B$16:$B$75,$A10),SUMIFS('Base idade da mãe'!F$16:F$75,'Base idade da mãe'!$B$16:$B$75,$A10,'Base idade da mãe'!$A$16:$A$75,$B$3))</f>
        <v>13</v>
      </c>
      <c r="F10" s="6">
        <f>IF($B$3="Todas as idades",SUMIFS('Base idade da mãe'!G$16:G$75,'Base idade da mãe'!$B$16:$B$75,$A10),SUMIFS('Base idade da mãe'!G$16:G$75,'Base idade da mãe'!$B$16:$B$75,$A10,'Base idade da mãe'!$A$16:$A$75,$B$3))</f>
        <v>16</v>
      </c>
      <c r="G10" s="6">
        <f>IF($B$3="Todas as idades",SUMIFS('Base idade da mãe'!H$16:H$75,'Base idade da mãe'!$B$16:$B$75,$A10),SUMIFS('Base idade da mãe'!H$16:H$75,'Base idade da mãe'!$B$16:$B$75,$A10,'Base idade da mãe'!$A$16:$A$75,$B$3))</f>
        <v>12</v>
      </c>
      <c r="H10" s="7">
        <f t="shared" si="0"/>
        <v>86</v>
      </c>
    </row>
    <row r="11" spans="1:8">
      <c r="A11" s="5" t="s">
        <v>23</v>
      </c>
      <c r="B11" s="6">
        <f>IF($B$3="Todas as idades",SUMIFS('Base idade da mãe'!C$16:C$75,'Base idade da mãe'!$B$16:$B$75,$A11),SUMIFS('Base idade da mãe'!C$16:C$75,'Base idade da mãe'!$B$16:$B$75,$A11,'Base idade da mãe'!$A$16:$A$75,$B$3))</f>
        <v>7</v>
      </c>
      <c r="C11" s="6">
        <f>IF($B$3="Todas as idades",SUMIFS('Base idade da mãe'!D$16:D$75,'Base idade da mãe'!$B$16:$B$75,$A11),SUMIFS('Base idade da mãe'!D$16:D$75,'Base idade da mãe'!$B$16:$B$75,$A11,'Base idade da mãe'!$A$16:$A$75,$B$3))</f>
        <v>2</v>
      </c>
      <c r="D11" s="6">
        <f>IF($B$3="Todas as idades",SUMIFS('Base idade da mãe'!E$16:E$75,'Base idade da mãe'!$B$16:$B$75,$A11),SUMIFS('Base idade da mãe'!E$16:E$75,'Base idade da mãe'!$B$16:$B$75,$A11,'Base idade da mãe'!$A$16:$A$75,$B$3))</f>
        <v>6</v>
      </c>
      <c r="E11" s="6">
        <f>IF($B$3="Todas as idades",SUMIFS('Base idade da mãe'!F$16:F$75,'Base idade da mãe'!$B$16:$B$75,$A11),SUMIFS('Base idade da mãe'!F$16:F$75,'Base idade da mãe'!$B$16:$B$75,$A11,'Base idade da mãe'!$A$16:$A$75,$B$3))</f>
        <v>2</v>
      </c>
      <c r="F11" s="6">
        <f>IF($B$3="Todas as idades",SUMIFS('Base idade da mãe'!G$16:G$75,'Base idade da mãe'!$B$16:$B$75,$A11),SUMIFS('Base idade da mãe'!G$16:G$75,'Base idade da mãe'!$B$16:$B$75,$A11,'Base idade da mãe'!$A$16:$A$75,$B$3))</f>
        <v>7</v>
      </c>
      <c r="G11" s="6">
        <f>IF($B$3="Todas as idades",SUMIFS('Base idade da mãe'!H$16:H$75,'Base idade da mãe'!$B$16:$B$75,$A11),SUMIFS('Base idade da mãe'!H$16:H$75,'Base idade da mãe'!$B$16:$B$75,$A11,'Base idade da mãe'!$A$16:$A$75,$B$3))</f>
        <v>5</v>
      </c>
      <c r="H11" s="7">
        <f t="shared" si="0"/>
        <v>29</v>
      </c>
    </row>
    <row r="12" spans="1:8">
      <c r="A12" s="5" t="s">
        <v>24</v>
      </c>
      <c r="B12" s="6">
        <f>IF($B$3="Todas as idades",SUMIFS('Base idade da mãe'!C$16:C$75,'Base idade da mãe'!$B$16:$B$75,$A12),SUMIFS('Base idade da mãe'!C$16:C$75,'Base idade da mãe'!$B$16:$B$75,$A12,'Base idade da mãe'!$A$16:$A$75,$B$3))</f>
        <v>1</v>
      </c>
      <c r="C12" s="6">
        <f>IF($B$3="Todas as idades",SUMIFS('Base idade da mãe'!D$16:D$75,'Base idade da mãe'!$B$16:$B$75,$A12),SUMIFS('Base idade da mãe'!D$16:D$75,'Base idade da mãe'!$B$16:$B$75,$A12,'Base idade da mãe'!$A$16:$A$75,$B$3))</f>
        <v>6</v>
      </c>
      <c r="D12" s="6">
        <f>IF($B$3="Todas as idades",SUMIFS('Base idade da mãe'!E$16:E$75,'Base idade da mãe'!$B$16:$B$75,$A12),SUMIFS('Base idade da mãe'!E$16:E$75,'Base idade da mãe'!$B$16:$B$75,$A12,'Base idade da mãe'!$A$16:$A$75,$B$3))</f>
        <v>7</v>
      </c>
      <c r="E12" s="6">
        <f>IF($B$3="Todas as idades",SUMIFS('Base idade da mãe'!F$16:F$75,'Base idade da mãe'!$B$16:$B$75,$A12),SUMIFS('Base idade da mãe'!F$16:F$75,'Base idade da mãe'!$B$16:$B$75,$A12,'Base idade da mãe'!$A$16:$A$75,$B$3))</f>
        <v>7</v>
      </c>
      <c r="F12" s="6">
        <f>IF($B$3="Todas as idades",SUMIFS('Base idade da mãe'!G$16:G$75,'Base idade da mãe'!$B$16:$B$75,$A12),SUMIFS('Base idade da mãe'!G$16:G$75,'Base idade da mãe'!$B$16:$B$75,$A12,'Base idade da mãe'!$A$16:$A$75,$B$3))</f>
        <v>5</v>
      </c>
      <c r="G12" s="6">
        <f>IF($B$3="Todas as idades",SUMIFS('Base idade da mãe'!H$16:H$75,'Base idade da mãe'!$B$16:$B$75,$A12),SUMIFS('Base idade da mãe'!H$16:H$75,'Base idade da mãe'!$B$16:$B$75,$A12,'Base idade da mãe'!$A$16:$A$75,$B$3))</f>
        <v>6</v>
      </c>
      <c r="H12" s="7">
        <f t="shared" si="0"/>
        <v>32</v>
      </c>
    </row>
    <row r="13" spans="1:8">
      <c r="A13" s="5" t="s">
        <v>25</v>
      </c>
      <c r="B13" s="6">
        <f>IF($B$3="Todas as idades",SUMIFS('Base idade da mãe'!C$16:C$75,'Base idade da mãe'!$B$16:$B$75,$A13),SUMIFS('Base idade da mãe'!C$16:C$75,'Base idade da mãe'!$B$16:$B$75,$A13,'Base idade da mãe'!$A$16:$A$75,$B$3))</f>
        <v>3</v>
      </c>
      <c r="C13" s="6">
        <f>IF($B$3="Todas as idades",SUMIFS('Base idade da mãe'!D$16:D$75,'Base idade da mãe'!$B$16:$B$75,$A13),SUMIFS('Base idade da mãe'!D$16:D$75,'Base idade da mãe'!$B$16:$B$75,$A13,'Base idade da mãe'!$A$16:$A$75,$B$3))</f>
        <v>3</v>
      </c>
      <c r="D13" s="6">
        <f>IF($B$3="Todas as idades",SUMIFS('Base idade da mãe'!E$16:E$75,'Base idade da mãe'!$B$16:$B$75,$A13),SUMIFS('Base idade da mãe'!E$16:E$75,'Base idade da mãe'!$B$16:$B$75,$A13,'Base idade da mãe'!$A$16:$A$75,$B$3))</f>
        <v>0</v>
      </c>
      <c r="E13" s="6">
        <f>IF($B$3="Todas as idades",SUMIFS('Base idade da mãe'!F$16:F$75,'Base idade da mãe'!$B$16:$B$75,$A13),SUMIFS('Base idade da mãe'!F$16:F$75,'Base idade da mãe'!$B$16:$B$75,$A13,'Base idade da mãe'!$A$16:$A$75,$B$3))</f>
        <v>5</v>
      </c>
      <c r="F13" s="6">
        <f>IF($B$3="Todas as idades",SUMIFS('Base idade da mãe'!G$16:G$75,'Base idade da mãe'!$B$16:$B$75,$A13),SUMIFS('Base idade da mãe'!G$16:G$75,'Base idade da mãe'!$B$16:$B$75,$A13,'Base idade da mãe'!$A$16:$A$75,$B$3))</f>
        <v>2</v>
      </c>
      <c r="G13" s="6">
        <f>IF($B$3="Todas as idades",SUMIFS('Base idade da mãe'!H$16:H$75,'Base idade da mãe'!$B$16:$B$75,$A13),SUMIFS('Base idade da mãe'!H$16:H$75,'Base idade da mãe'!$B$16:$B$75,$A13,'Base idade da mãe'!$A$16:$A$75,$B$3))</f>
        <v>1</v>
      </c>
      <c r="H13" s="7">
        <f t="shared" si="0"/>
        <v>14</v>
      </c>
    </row>
    <row r="14" spans="1:8">
      <c r="A14" s="5" t="s">
        <v>29</v>
      </c>
      <c r="B14" s="6">
        <f>IF($B$3="Todas as idades",SUMIFS('Base idade da mãe'!C$16:C$75,'Base idade da mãe'!$B$16:$B$75,$A14),SUMIFS('Base idade da mãe'!C$16:C$75,'Base idade da mãe'!$B$16:$B$75,$A14,'Base idade da mãe'!$A$16:$A$75,$B$3))</f>
        <v>7</v>
      </c>
      <c r="C14" s="6">
        <f>IF($B$3="Todas as idades",SUMIFS('Base idade da mãe'!D$16:D$75,'Base idade da mãe'!$B$16:$B$75,$A14),SUMIFS('Base idade da mãe'!D$16:D$75,'Base idade da mãe'!$B$16:$B$75,$A14,'Base idade da mãe'!$A$16:$A$75,$B$3))</f>
        <v>6</v>
      </c>
      <c r="D14" s="6">
        <f>IF($B$3="Todas as idades",SUMIFS('Base idade da mãe'!E$16:E$75,'Base idade da mãe'!$B$16:$B$75,$A14),SUMIFS('Base idade da mãe'!E$16:E$75,'Base idade da mãe'!$B$16:$B$75,$A14,'Base idade da mãe'!$A$16:$A$75,$B$3))</f>
        <v>3</v>
      </c>
      <c r="E14" s="6">
        <f>IF($B$3="Todas as idades",SUMIFS('Base idade da mãe'!F$16:F$75,'Base idade da mãe'!$B$16:$B$75,$A14),SUMIFS('Base idade da mãe'!F$16:F$75,'Base idade da mãe'!$B$16:$B$75,$A14,'Base idade da mãe'!$A$16:$A$75,$B$3))</f>
        <v>3</v>
      </c>
      <c r="F14" s="6">
        <f>IF($B$3="Todas as idades",SUMIFS('Base idade da mãe'!G$16:G$75,'Base idade da mãe'!$B$16:$B$75,$A14),SUMIFS('Base idade da mãe'!G$16:G$75,'Base idade da mãe'!$B$16:$B$75,$A14,'Base idade da mãe'!$A$16:$A$75,$B$3))</f>
        <v>4</v>
      </c>
      <c r="G14" s="6">
        <f>IF($B$3="Todas as idades",SUMIFS('Base idade da mãe'!H$16:H$75,'Base idade da mãe'!$B$16:$B$75,$A14),SUMIFS('Base idade da mãe'!H$16:H$75,'Base idade da mãe'!$B$16:$B$75,$A14,'Base idade da mãe'!$A$16:$A$75,$B$3))</f>
        <v>1</v>
      </c>
      <c r="H14" s="7">
        <f t="shared" si="0"/>
        <v>24</v>
      </c>
    </row>
    <row r="15" spans="1:8">
      <c r="A15" s="5" t="s">
        <v>30</v>
      </c>
      <c r="B15" s="6">
        <f>IF($B$3="Todas as idades",SUMIFS('Base idade da mãe'!C$16:C$75,'Base idade da mãe'!$B$16:$B$75,$A15),SUMIFS('Base idade da mãe'!C$16:C$75,'Base idade da mãe'!$B$16:$B$75,$A15,'Base idade da mãe'!$A$16:$A$75,$B$3))</f>
        <v>0</v>
      </c>
      <c r="C15" s="6">
        <f>IF($B$3="Todas as idades",SUMIFS('Base idade da mãe'!D$16:D$75,'Base idade da mãe'!$B$16:$B$75,$A15),SUMIFS('Base idade da mãe'!D$16:D$75,'Base idade da mãe'!$B$16:$B$75,$A15,'Base idade da mãe'!$A$16:$A$75,$B$3))</f>
        <v>1</v>
      </c>
      <c r="D15" s="6">
        <f>IF($B$3="Todas as idades",SUMIFS('Base idade da mãe'!E$16:E$75,'Base idade da mãe'!$B$16:$B$75,$A15),SUMIFS('Base idade da mãe'!E$16:E$75,'Base idade da mãe'!$B$16:$B$75,$A15,'Base idade da mãe'!$A$16:$A$75,$B$3))</f>
        <v>1</v>
      </c>
      <c r="E15" s="6">
        <f>IF($B$3="Todas as idades",SUMIFS('Base idade da mãe'!F$16:F$75,'Base idade da mãe'!$B$16:$B$75,$A15),SUMIFS('Base idade da mãe'!F$16:F$75,'Base idade da mãe'!$B$16:$B$75,$A15,'Base idade da mãe'!$A$16:$A$75,$B$3))</f>
        <v>2</v>
      </c>
      <c r="F15" s="6">
        <f>IF($B$3="Todas as idades",SUMIFS('Base idade da mãe'!G$16:G$75,'Base idade da mãe'!$B$16:$B$75,$A15),SUMIFS('Base idade da mãe'!G$16:G$75,'Base idade da mãe'!$B$16:$B$75,$A15,'Base idade da mãe'!$A$16:$A$75,$B$3))</f>
        <v>1</v>
      </c>
      <c r="G15" s="6">
        <f>IF($B$3="Todas as idades",SUMIFS('Base idade da mãe'!H$16:H$75,'Base idade da mãe'!$B$16:$B$75,$A15),SUMIFS('Base idade da mãe'!H$16:H$75,'Base idade da mãe'!$B$16:$B$75,$A15,'Base idade da mãe'!$A$16:$A$75,$B$3))</f>
        <v>1</v>
      </c>
      <c r="H15" s="7">
        <f t="shared" si="0"/>
        <v>6</v>
      </c>
    </row>
    <row r="16" spans="1:8">
      <c r="A16" s="8" t="s">
        <v>26</v>
      </c>
      <c r="B16" s="9">
        <f t="shared" ref="B16:H16" si="1">SUM(B6:B15)</f>
        <v>42</v>
      </c>
      <c r="C16" s="9">
        <f t="shared" si="1"/>
        <v>50</v>
      </c>
      <c r="D16" s="9">
        <f t="shared" si="1"/>
        <v>49</v>
      </c>
      <c r="E16" s="9">
        <f t="shared" si="1"/>
        <v>44</v>
      </c>
      <c r="F16" s="9">
        <f t="shared" si="1"/>
        <v>41</v>
      </c>
      <c r="G16" s="9">
        <f t="shared" si="1"/>
        <v>38</v>
      </c>
      <c r="H16" s="9">
        <f t="shared" si="1"/>
        <v>264</v>
      </c>
    </row>
    <row r="18" spans="1:1">
      <c r="A18" s="3" t="s">
        <v>31</v>
      </c>
    </row>
    <row r="19" spans="1:1">
      <c r="A19" s="3" t="s">
        <v>32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dataValidations count="1">
    <dataValidation type="list" allowBlank="1" sqref="B3" xr:uid="{00000000-0002-0000-0100-000000000000}">
      <formula1>"Todas as idades,10 a 14 anos,15 a 19 anos,20 a 30 anos,31 a 40 anos,41 a 50 anos,Não informada"</formula1>
    </dataValidation>
  </dataValidation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42578125" defaultRowHeight="15" customHeight="1"/>
  <cols>
    <col min="1" max="1" width="34" customWidth="1"/>
    <col min="2" max="8" width="12" customWidth="1"/>
    <col min="9" max="26" width="8.7109375" customWidth="1"/>
  </cols>
  <sheetData>
    <row r="1" spans="1:8" ht="15.75">
      <c r="A1" s="1" t="str">
        <f>"Óbitos em menores de 5 anos por município de residência e ano – escolaridade da mãe: "&amp;B3&amp;" – 18ª Região de Saúde (Iguatu), 2019 a 2024"</f>
        <v>Óbitos em menores de 5 anos por município de residência e ano – escolaridade da mãe: Todas – 18ª Região de Saúde (Iguatu), 2019 a 2024</v>
      </c>
    </row>
    <row r="3" spans="1:8">
      <c r="A3" s="2" t="s">
        <v>8</v>
      </c>
      <c r="B3" s="24" t="s">
        <v>17</v>
      </c>
      <c r="C3" s="25"/>
      <c r="D3" s="26"/>
      <c r="F3" s="3" t="s">
        <v>18</v>
      </c>
    </row>
    <row r="5" spans="1:8" ht="31.5" customHeight="1">
      <c r="A5" s="4" t="s">
        <v>6</v>
      </c>
      <c r="B5" s="4" t="s">
        <v>7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5" t="s">
        <v>15</v>
      </c>
      <c r="B6" s="6">
        <f>IF($B$3="Todas",SUMIFS('Base escolaridade da mãe'!C$17:C$86,'Base escolaridade da mãe'!$B$17:$B$86,$A6),SUMIFS('Base escolaridade da mãe'!C$17:C$86,'Base escolaridade da mãe'!$B$17:$B$86,$A6,'Base escolaridade da mãe'!$A$17:$A$86,$B$3))</f>
        <v>5</v>
      </c>
      <c r="C6" s="6">
        <f>IF($B$3="Todas",SUMIFS('Base escolaridade da mãe'!D$17:D$86,'Base escolaridade da mãe'!$B$17:$B$86,$A6),SUMIFS('Base escolaridade da mãe'!D$17:D$86,'Base escolaridade da mãe'!$B$17:$B$86,$A6,'Base escolaridade da mãe'!$A$17:$A$86,$B$3))</f>
        <v>12</v>
      </c>
      <c r="D6" s="6">
        <f>IF($B$3="Todas",SUMIFS('Base escolaridade da mãe'!E$17:E$86,'Base escolaridade da mãe'!$B$17:$B$86,$A6),SUMIFS('Base escolaridade da mãe'!E$17:E$86,'Base escolaridade da mãe'!$B$17:$B$86,$A6,'Base escolaridade da mãe'!$A$17:$A$86,$B$3))</f>
        <v>8</v>
      </c>
      <c r="E6" s="6">
        <f>IF($B$3="Todas",SUMIFS('Base escolaridade da mãe'!F$17:F$86,'Base escolaridade da mãe'!$B$17:$B$86,$A6),SUMIFS('Base escolaridade da mãe'!F$17:F$86,'Base escolaridade da mãe'!$B$17:$B$86,$A6,'Base escolaridade da mãe'!$A$17:$A$86,$B$3))</f>
        <v>8</v>
      </c>
      <c r="F6" s="6">
        <f>IF($B$3="Todas",SUMIFS('Base escolaridade da mãe'!G$17:G$86,'Base escolaridade da mãe'!$B$17:$B$86,$A6),SUMIFS('Base escolaridade da mãe'!G$17:G$86,'Base escolaridade da mãe'!$B$17:$B$86,$A6,'Base escolaridade da mãe'!$A$17:$A$86,$B$3))</f>
        <v>2</v>
      </c>
      <c r="G6" s="6">
        <f>IF($B$3="Todas",SUMIFS('Base escolaridade da mãe'!H$17:H$86,'Base escolaridade da mãe'!$B$17:$B$86,$A6),SUMIFS('Base escolaridade da mãe'!H$17:H$86,'Base escolaridade da mãe'!$B$17:$B$86,$A6,'Base escolaridade da mãe'!$A$17:$A$86,$B$3))</f>
        <v>9</v>
      </c>
      <c r="H6" s="7">
        <f t="shared" ref="H6:H15" si="0">SUM(B6:G6)</f>
        <v>44</v>
      </c>
    </row>
    <row r="7" spans="1:8">
      <c r="A7" s="5" t="s">
        <v>19</v>
      </c>
      <c r="B7" s="6">
        <f>IF($B$3="Todas",SUMIFS('Base escolaridade da mãe'!C$17:C$86,'Base escolaridade da mãe'!$B$17:$B$86,$A7),SUMIFS('Base escolaridade da mãe'!C$17:C$86,'Base escolaridade da mãe'!$B$17:$B$86,$A7,'Base escolaridade da mãe'!$A$17:$A$86,$B$3))</f>
        <v>2</v>
      </c>
      <c r="C7" s="6">
        <f>IF($B$3="Todas",SUMIFS('Base escolaridade da mãe'!D$17:D$86,'Base escolaridade da mãe'!$B$17:$B$86,$A7),SUMIFS('Base escolaridade da mãe'!D$17:D$86,'Base escolaridade da mãe'!$B$17:$B$86,$A7,'Base escolaridade da mãe'!$A$17:$A$86,$B$3))</f>
        <v>3</v>
      </c>
      <c r="D7" s="6">
        <f>IF($B$3="Todas",SUMIFS('Base escolaridade da mãe'!E$17:E$86,'Base escolaridade da mãe'!$B$17:$B$86,$A7),SUMIFS('Base escolaridade da mãe'!E$17:E$86,'Base escolaridade da mãe'!$B$17:$B$86,$A7,'Base escolaridade da mãe'!$A$17:$A$86,$B$3))</f>
        <v>3</v>
      </c>
      <c r="E7" s="6">
        <f>IF($B$3="Todas",SUMIFS('Base escolaridade da mãe'!F$17:F$86,'Base escolaridade da mãe'!$B$17:$B$86,$A7),SUMIFS('Base escolaridade da mãe'!F$17:F$86,'Base escolaridade da mãe'!$B$17:$B$86,$A7,'Base escolaridade da mãe'!$A$17:$A$86,$B$3))</f>
        <v>1</v>
      </c>
      <c r="F7" s="6">
        <f>IF($B$3="Todas",SUMIFS('Base escolaridade da mãe'!G$17:G$86,'Base escolaridade da mãe'!$B$17:$B$86,$A7),SUMIFS('Base escolaridade da mãe'!G$17:G$86,'Base escolaridade da mãe'!$B$17:$B$86,$A7,'Base escolaridade da mãe'!$A$17:$A$86,$B$3))</f>
        <v>2</v>
      </c>
      <c r="G7" s="6">
        <f>IF($B$3="Todas",SUMIFS('Base escolaridade da mãe'!H$17:H$86,'Base escolaridade da mãe'!$B$17:$B$86,$A7),SUMIFS('Base escolaridade da mãe'!H$17:H$86,'Base escolaridade da mãe'!$B$17:$B$86,$A7,'Base escolaridade da mãe'!$A$17:$A$86,$B$3))</f>
        <v>2</v>
      </c>
      <c r="H7" s="7">
        <f t="shared" si="0"/>
        <v>13</v>
      </c>
    </row>
    <row r="8" spans="1:8">
      <c r="A8" s="5" t="s">
        <v>20</v>
      </c>
      <c r="B8" s="6">
        <f>IF($B$3="Todas",SUMIFS('Base escolaridade da mãe'!C$17:C$86,'Base escolaridade da mãe'!$B$17:$B$86,$A8),SUMIFS('Base escolaridade da mãe'!C$17:C$86,'Base escolaridade da mãe'!$B$17:$B$86,$A8,'Base escolaridade da mãe'!$A$17:$A$86,$B$3))</f>
        <v>3</v>
      </c>
      <c r="C8" s="6">
        <f>IF($B$3="Todas",SUMIFS('Base escolaridade da mãe'!D$17:D$86,'Base escolaridade da mãe'!$B$17:$B$86,$A8),SUMIFS('Base escolaridade da mãe'!D$17:D$86,'Base escolaridade da mãe'!$B$17:$B$86,$A8,'Base escolaridade da mãe'!$A$17:$A$86,$B$3))</f>
        <v>2</v>
      </c>
      <c r="D8" s="6">
        <f>IF($B$3="Todas",SUMIFS('Base escolaridade da mãe'!E$17:E$86,'Base escolaridade da mãe'!$B$17:$B$86,$A8),SUMIFS('Base escolaridade da mãe'!E$17:E$86,'Base escolaridade da mãe'!$B$17:$B$86,$A8,'Base escolaridade da mãe'!$A$17:$A$86,$B$3))</f>
        <v>1</v>
      </c>
      <c r="E8" s="6">
        <f>IF($B$3="Todas",SUMIFS('Base escolaridade da mãe'!F$17:F$86,'Base escolaridade da mãe'!$B$17:$B$86,$A8),SUMIFS('Base escolaridade da mãe'!F$17:F$86,'Base escolaridade da mãe'!$B$17:$B$86,$A8,'Base escolaridade da mãe'!$A$17:$A$86,$B$3))</f>
        <v>2</v>
      </c>
      <c r="F8" s="6">
        <f>IF($B$3="Todas",SUMIFS('Base escolaridade da mãe'!G$17:G$86,'Base escolaridade da mãe'!$B$17:$B$86,$A8),SUMIFS('Base escolaridade da mãe'!G$17:G$86,'Base escolaridade da mãe'!$B$17:$B$86,$A8,'Base escolaridade da mãe'!$A$17:$A$86,$B$3))</f>
        <v>1</v>
      </c>
      <c r="G8" s="6">
        <f>IF($B$3="Todas",SUMIFS('Base escolaridade da mãe'!H$17:H$86,'Base escolaridade da mãe'!$B$17:$B$86,$A8),SUMIFS('Base escolaridade da mãe'!H$17:H$86,'Base escolaridade da mãe'!$B$17:$B$86,$A8,'Base escolaridade da mãe'!$A$17:$A$86,$B$3))</f>
        <v>0</v>
      </c>
      <c r="H8" s="7">
        <f t="shared" si="0"/>
        <v>9</v>
      </c>
    </row>
    <row r="9" spans="1:8">
      <c r="A9" s="5" t="s">
        <v>21</v>
      </c>
      <c r="B9" s="6">
        <f>IF($B$3="Todas",SUMIFS('Base escolaridade da mãe'!C$17:C$86,'Base escolaridade da mãe'!$B$17:$B$86,$A9),SUMIFS('Base escolaridade da mãe'!C$17:C$86,'Base escolaridade da mãe'!$B$17:$B$86,$A9,'Base escolaridade da mãe'!$A$17:$A$86,$B$3))</f>
        <v>1</v>
      </c>
      <c r="C9" s="6">
        <f>IF($B$3="Todas",SUMIFS('Base escolaridade da mãe'!D$17:D$86,'Base escolaridade da mãe'!$B$17:$B$86,$A9),SUMIFS('Base escolaridade da mãe'!D$17:D$86,'Base escolaridade da mãe'!$B$17:$B$86,$A9,'Base escolaridade da mãe'!$A$17:$A$86,$B$3))</f>
        <v>0</v>
      </c>
      <c r="D9" s="6">
        <f>IF($B$3="Todas",SUMIFS('Base escolaridade da mãe'!E$17:E$86,'Base escolaridade da mãe'!$B$17:$B$86,$A9),SUMIFS('Base escolaridade da mãe'!E$17:E$86,'Base escolaridade da mãe'!$B$17:$B$86,$A9,'Base escolaridade da mãe'!$A$17:$A$86,$B$3))</f>
        <v>3</v>
      </c>
      <c r="E9" s="6">
        <f>IF($B$3="Todas",SUMIFS('Base escolaridade da mãe'!F$17:F$86,'Base escolaridade da mãe'!$B$17:$B$86,$A9),SUMIFS('Base escolaridade da mãe'!F$17:F$86,'Base escolaridade da mãe'!$B$17:$B$86,$A9,'Base escolaridade da mãe'!$A$17:$A$86,$B$3))</f>
        <v>1</v>
      </c>
      <c r="F9" s="6">
        <f>IF($B$3="Todas",SUMIFS('Base escolaridade da mãe'!G$17:G$86,'Base escolaridade da mãe'!$B$17:$B$86,$A9),SUMIFS('Base escolaridade da mãe'!G$17:G$86,'Base escolaridade da mãe'!$B$17:$B$86,$A9,'Base escolaridade da mãe'!$A$17:$A$86,$B$3))</f>
        <v>1</v>
      </c>
      <c r="G9" s="6">
        <f>IF($B$3="Todas",SUMIFS('Base escolaridade da mãe'!H$17:H$86,'Base escolaridade da mãe'!$B$17:$B$86,$A9),SUMIFS('Base escolaridade da mãe'!H$17:H$86,'Base escolaridade da mãe'!$B$17:$B$86,$A9,'Base escolaridade da mãe'!$A$17:$A$86,$B$3))</f>
        <v>1</v>
      </c>
      <c r="H9" s="7">
        <f t="shared" si="0"/>
        <v>7</v>
      </c>
    </row>
    <row r="10" spans="1:8">
      <c r="A10" s="5" t="s">
        <v>22</v>
      </c>
      <c r="B10" s="6">
        <f>IF($B$3="Todas",SUMIFS('Base escolaridade da mãe'!C$17:C$86,'Base escolaridade da mãe'!$B$17:$B$86,$A10),SUMIFS('Base escolaridade da mãe'!C$17:C$86,'Base escolaridade da mãe'!$B$17:$B$86,$A10,'Base escolaridade da mãe'!$A$17:$A$86,$B$3))</f>
        <v>13</v>
      </c>
      <c r="C10" s="6">
        <f>IF($B$3="Todas",SUMIFS('Base escolaridade da mãe'!D$17:D$86,'Base escolaridade da mãe'!$B$17:$B$86,$A10),SUMIFS('Base escolaridade da mãe'!D$17:D$86,'Base escolaridade da mãe'!$B$17:$B$86,$A10,'Base escolaridade da mãe'!$A$17:$A$86,$B$3))</f>
        <v>15</v>
      </c>
      <c r="D10" s="6">
        <f>IF($B$3="Todas",SUMIFS('Base escolaridade da mãe'!E$17:E$86,'Base escolaridade da mãe'!$B$17:$B$86,$A10),SUMIFS('Base escolaridade da mãe'!E$17:E$86,'Base escolaridade da mãe'!$B$17:$B$86,$A10,'Base escolaridade da mãe'!$A$17:$A$86,$B$3))</f>
        <v>17</v>
      </c>
      <c r="E10" s="6">
        <f>IF($B$3="Todas",SUMIFS('Base escolaridade da mãe'!F$17:F$86,'Base escolaridade da mãe'!$B$17:$B$86,$A10),SUMIFS('Base escolaridade da mãe'!F$17:F$86,'Base escolaridade da mãe'!$B$17:$B$86,$A10,'Base escolaridade da mãe'!$A$17:$A$86,$B$3))</f>
        <v>13</v>
      </c>
      <c r="F10" s="6">
        <f>IF($B$3="Todas",SUMIFS('Base escolaridade da mãe'!G$17:G$86,'Base escolaridade da mãe'!$B$17:$B$86,$A10),SUMIFS('Base escolaridade da mãe'!G$17:G$86,'Base escolaridade da mãe'!$B$17:$B$86,$A10,'Base escolaridade da mãe'!$A$17:$A$86,$B$3))</f>
        <v>16</v>
      </c>
      <c r="G10" s="6">
        <f>IF($B$3="Todas",SUMIFS('Base escolaridade da mãe'!H$17:H$86,'Base escolaridade da mãe'!$B$17:$B$86,$A10),SUMIFS('Base escolaridade da mãe'!H$17:H$86,'Base escolaridade da mãe'!$B$17:$B$86,$A10,'Base escolaridade da mãe'!$A$17:$A$86,$B$3))</f>
        <v>12</v>
      </c>
      <c r="H10" s="7">
        <f t="shared" si="0"/>
        <v>86</v>
      </c>
    </row>
    <row r="11" spans="1:8">
      <c r="A11" s="5" t="s">
        <v>23</v>
      </c>
      <c r="B11" s="6">
        <f>IF($B$3="Todas",SUMIFS('Base escolaridade da mãe'!C$17:C$86,'Base escolaridade da mãe'!$B$17:$B$86,$A11),SUMIFS('Base escolaridade da mãe'!C$17:C$86,'Base escolaridade da mãe'!$B$17:$B$86,$A11,'Base escolaridade da mãe'!$A$17:$A$86,$B$3))</f>
        <v>7</v>
      </c>
      <c r="C11" s="6">
        <f>IF($B$3="Todas",SUMIFS('Base escolaridade da mãe'!D$17:D$86,'Base escolaridade da mãe'!$B$17:$B$86,$A11),SUMIFS('Base escolaridade da mãe'!D$17:D$86,'Base escolaridade da mãe'!$B$17:$B$86,$A11,'Base escolaridade da mãe'!$A$17:$A$86,$B$3))</f>
        <v>2</v>
      </c>
      <c r="D11" s="6">
        <f>IF($B$3="Todas",SUMIFS('Base escolaridade da mãe'!E$17:E$86,'Base escolaridade da mãe'!$B$17:$B$86,$A11),SUMIFS('Base escolaridade da mãe'!E$17:E$86,'Base escolaridade da mãe'!$B$17:$B$86,$A11,'Base escolaridade da mãe'!$A$17:$A$86,$B$3))</f>
        <v>6</v>
      </c>
      <c r="E11" s="6">
        <f>IF($B$3="Todas",SUMIFS('Base escolaridade da mãe'!F$17:F$86,'Base escolaridade da mãe'!$B$17:$B$86,$A11),SUMIFS('Base escolaridade da mãe'!F$17:F$86,'Base escolaridade da mãe'!$B$17:$B$86,$A11,'Base escolaridade da mãe'!$A$17:$A$86,$B$3))</f>
        <v>2</v>
      </c>
      <c r="F11" s="6">
        <f>IF($B$3="Todas",SUMIFS('Base escolaridade da mãe'!G$17:G$86,'Base escolaridade da mãe'!$B$17:$B$86,$A11),SUMIFS('Base escolaridade da mãe'!G$17:G$86,'Base escolaridade da mãe'!$B$17:$B$86,$A11,'Base escolaridade da mãe'!$A$17:$A$86,$B$3))</f>
        <v>7</v>
      </c>
      <c r="G11" s="6">
        <f>IF($B$3="Todas",SUMIFS('Base escolaridade da mãe'!H$17:H$86,'Base escolaridade da mãe'!$B$17:$B$86,$A11),SUMIFS('Base escolaridade da mãe'!H$17:H$86,'Base escolaridade da mãe'!$B$17:$B$86,$A11,'Base escolaridade da mãe'!$A$17:$A$86,$B$3))</f>
        <v>5</v>
      </c>
      <c r="H11" s="7">
        <f t="shared" si="0"/>
        <v>29</v>
      </c>
    </row>
    <row r="12" spans="1:8">
      <c r="A12" s="5" t="s">
        <v>24</v>
      </c>
      <c r="B12" s="6">
        <f>IF($B$3="Todas",SUMIFS('Base escolaridade da mãe'!C$17:C$86,'Base escolaridade da mãe'!$B$17:$B$86,$A12),SUMIFS('Base escolaridade da mãe'!C$17:C$86,'Base escolaridade da mãe'!$B$17:$B$86,$A12,'Base escolaridade da mãe'!$A$17:$A$86,$B$3))</f>
        <v>1</v>
      </c>
      <c r="C12" s="6">
        <f>IF($B$3="Todas",SUMIFS('Base escolaridade da mãe'!D$17:D$86,'Base escolaridade da mãe'!$B$17:$B$86,$A12),SUMIFS('Base escolaridade da mãe'!D$17:D$86,'Base escolaridade da mãe'!$B$17:$B$86,$A12,'Base escolaridade da mãe'!$A$17:$A$86,$B$3))</f>
        <v>6</v>
      </c>
      <c r="D12" s="6">
        <f>IF($B$3="Todas",SUMIFS('Base escolaridade da mãe'!E$17:E$86,'Base escolaridade da mãe'!$B$17:$B$86,$A12),SUMIFS('Base escolaridade da mãe'!E$17:E$86,'Base escolaridade da mãe'!$B$17:$B$86,$A12,'Base escolaridade da mãe'!$A$17:$A$86,$B$3))</f>
        <v>7</v>
      </c>
      <c r="E12" s="6">
        <f>IF($B$3="Todas",SUMIFS('Base escolaridade da mãe'!F$17:F$86,'Base escolaridade da mãe'!$B$17:$B$86,$A12),SUMIFS('Base escolaridade da mãe'!F$17:F$86,'Base escolaridade da mãe'!$B$17:$B$86,$A12,'Base escolaridade da mãe'!$A$17:$A$86,$B$3))</f>
        <v>7</v>
      </c>
      <c r="F12" s="6">
        <f>IF($B$3="Todas",SUMIFS('Base escolaridade da mãe'!G$17:G$86,'Base escolaridade da mãe'!$B$17:$B$86,$A12),SUMIFS('Base escolaridade da mãe'!G$17:G$86,'Base escolaridade da mãe'!$B$17:$B$86,$A12,'Base escolaridade da mãe'!$A$17:$A$86,$B$3))</f>
        <v>5</v>
      </c>
      <c r="G12" s="6">
        <f>IF($B$3="Todas",SUMIFS('Base escolaridade da mãe'!H$17:H$86,'Base escolaridade da mãe'!$B$17:$B$86,$A12),SUMIFS('Base escolaridade da mãe'!H$17:H$86,'Base escolaridade da mãe'!$B$17:$B$86,$A12,'Base escolaridade da mãe'!$A$17:$A$86,$B$3))</f>
        <v>6</v>
      </c>
      <c r="H12" s="7">
        <f t="shared" si="0"/>
        <v>32</v>
      </c>
    </row>
    <row r="13" spans="1:8">
      <c r="A13" s="5" t="s">
        <v>25</v>
      </c>
      <c r="B13" s="6">
        <f>IF($B$3="Todas",SUMIFS('Base escolaridade da mãe'!C$17:C$86,'Base escolaridade da mãe'!$B$17:$B$86,$A13),SUMIFS('Base escolaridade da mãe'!C$17:C$86,'Base escolaridade da mãe'!$B$17:$B$86,$A13,'Base escolaridade da mãe'!$A$17:$A$86,$B$3))</f>
        <v>3</v>
      </c>
      <c r="C13" s="6">
        <f>IF($B$3="Todas",SUMIFS('Base escolaridade da mãe'!D$17:D$86,'Base escolaridade da mãe'!$B$17:$B$86,$A13),SUMIFS('Base escolaridade da mãe'!D$17:D$86,'Base escolaridade da mãe'!$B$17:$B$86,$A13,'Base escolaridade da mãe'!$A$17:$A$86,$B$3))</f>
        <v>3</v>
      </c>
      <c r="D13" s="6">
        <f>IF($B$3="Todas",SUMIFS('Base escolaridade da mãe'!E$17:E$86,'Base escolaridade da mãe'!$B$17:$B$86,$A13),SUMIFS('Base escolaridade da mãe'!E$17:E$86,'Base escolaridade da mãe'!$B$17:$B$86,$A13,'Base escolaridade da mãe'!$A$17:$A$86,$B$3))</f>
        <v>0</v>
      </c>
      <c r="E13" s="6">
        <f>IF($B$3="Todas",SUMIFS('Base escolaridade da mãe'!F$17:F$86,'Base escolaridade da mãe'!$B$17:$B$86,$A13),SUMIFS('Base escolaridade da mãe'!F$17:F$86,'Base escolaridade da mãe'!$B$17:$B$86,$A13,'Base escolaridade da mãe'!$A$17:$A$86,$B$3))</f>
        <v>5</v>
      </c>
      <c r="F13" s="6">
        <f>IF($B$3="Todas",SUMIFS('Base escolaridade da mãe'!G$17:G$86,'Base escolaridade da mãe'!$B$17:$B$86,$A13),SUMIFS('Base escolaridade da mãe'!G$17:G$86,'Base escolaridade da mãe'!$B$17:$B$86,$A13,'Base escolaridade da mãe'!$A$17:$A$86,$B$3))</f>
        <v>2</v>
      </c>
      <c r="G13" s="6">
        <f>IF($B$3="Todas",SUMIFS('Base escolaridade da mãe'!H$17:H$86,'Base escolaridade da mãe'!$B$17:$B$86,$A13),SUMIFS('Base escolaridade da mãe'!H$17:H$86,'Base escolaridade da mãe'!$B$17:$B$86,$A13,'Base escolaridade da mãe'!$A$17:$A$86,$B$3))</f>
        <v>1</v>
      </c>
      <c r="H13" s="7">
        <f t="shared" si="0"/>
        <v>14</v>
      </c>
    </row>
    <row r="14" spans="1:8">
      <c r="A14" s="5" t="s">
        <v>29</v>
      </c>
      <c r="B14" s="6">
        <f>IF($B$3="Todas",SUMIFS('Base escolaridade da mãe'!C$17:C$86,'Base escolaridade da mãe'!$B$17:$B$86,$A14),SUMIFS('Base escolaridade da mãe'!C$17:C$86,'Base escolaridade da mãe'!$B$17:$B$86,$A14,'Base escolaridade da mãe'!$A$17:$A$86,$B$3))</f>
        <v>7</v>
      </c>
      <c r="C14" s="6">
        <f>IF($B$3="Todas",SUMIFS('Base escolaridade da mãe'!D$17:D$86,'Base escolaridade da mãe'!$B$17:$B$86,$A14),SUMIFS('Base escolaridade da mãe'!D$17:D$86,'Base escolaridade da mãe'!$B$17:$B$86,$A14,'Base escolaridade da mãe'!$A$17:$A$86,$B$3))</f>
        <v>6</v>
      </c>
      <c r="D14" s="6">
        <f>IF($B$3="Todas",SUMIFS('Base escolaridade da mãe'!E$17:E$86,'Base escolaridade da mãe'!$B$17:$B$86,$A14),SUMIFS('Base escolaridade da mãe'!E$17:E$86,'Base escolaridade da mãe'!$B$17:$B$86,$A14,'Base escolaridade da mãe'!$A$17:$A$86,$B$3))</f>
        <v>3</v>
      </c>
      <c r="E14" s="6">
        <f>IF($B$3="Todas",SUMIFS('Base escolaridade da mãe'!F$17:F$86,'Base escolaridade da mãe'!$B$17:$B$86,$A14),SUMIFS('Base escolaridade da mãe'!F$17:F$86,'Base escolaridade da mãe'!$B$17:$B$86,$A14,'Base escolaridade da mãe'!$A$17:$A$86,$B$3))</f>
        <v>3</v>
      </c>
      <c r="F14" s="6">
        <f>IF($B$3="Todas",SUMIFS('Base escolaridade da mãe'!G$17:G$86,'Base escolaridade da mãe'!$B$17:$B$86,$A14),SUMIFS('Base escolaridade da mãe'!G$17:G$86,'Base escolaridade da mãe'!$B$17:$B$86,$A14,'Base escolaridade da mãe'!$A$17:$A$86,$B$3))</f>
        <v>4</v>
      </c>
      <c r="G14" s="6">
        <f>IF($B$3="Todas",SUMIFS('Base escolaridade da mãe'!H$17:H$86,'Base escolaridade da mãe'!$B$17:$B$86,$A14),SUMIFS('Base escolaridade da mãe'!H$17:H$86,'Base escolaridade da mãe'!$B$17:$B$86,$A14,'Base escolaridade da mãe'!$A$17:$A$86,$B$3))</f>
        <v>1</v>
      </c>
      <c r="H14" s="7">
        <f t="shared" si="0"/>
        <v>24</v>
      </c>
    </row>
    <row r="15" spans="1:8">
      <c r="A15" s="5" t="s">
        <v>30</v>
      </c>
      <c r="B15" s="6">
        <f>IF($B$3="Todas",SUMIFS('Base escolaridade da mãe'!C$17:C$86,'Base escolaridade da mãe'!$B$17:$B$86,$A15),SUMIFS('Base escolaridade da mãe'!C$17:C$86,'Base escolaridade da mãe'!$B$17:$B$86,$A15,'Base escolaridade da mãe'!$A$17:$A$86,$B$3))</f>
        <v>0</v>
      </c>
      <c r="C15" s="6">
        <f>IF($B$3="Todas",SUMIFS('Base escolaridade da mãe'!D$17:D$86,'Base escolaridade da mãe'!$B$17:$B$86,$A15),SUMIFS('Base escolaridade da mãe'!D$17:D$86,'Base escolaridade da mãe'!$B$17:$B$86,$A15,'Base escolaridade da mãe'!$A$17:$A$86,$B$3))</f>
        <v>1</v>
      </c>
      <c r="D15" s="6">
        <f>IF($B$3="Todas",SUMIFS('Base escolaridade da mãe'!E$17:E$86,'Base escolaridade da mãe'!$B$17:$B$86,$A15),SUMIFS('Base escolaridade da mãe'!E$17:E$86,'Base escolaridade da mãe'!$B$17:$B$86,$A15,'Base escolaridade da mãe'!$A$17:$A$86,$B$3))</f>
        <v>1</v>
      </c>
      <c r="E15" s="6">
        <f>IF($B$3="Todas",SUMIFS('Base escolaridade da mãe'!F$17:F$86,'Base escolaridade da mãe'!$B$17:$B$86,$A15),SUMIFS('Base escolaridade da mãe'!F$17:F$86,'Base escolaridade da mãe'!$B$17:$B$86,$A15,'Base escolaridade da mãe'!$A$17:$A$86,$B$3))</f>
        <v>2</v>
      </c>
      <c r="F15" s="6">
        <f>IF($B$3="Todas",SUMIFS('Base escolaridade da mãe'!G$17:G$86,'Base escolaridade da mãe'!$B$17:$B$86,$A15),SUMIFS('Base escolaridade da mãe'!G$17:G$86,'Base escolaridade da mãe'!$B$17:$B$86,$A15,'Base escolaridade da mãe'!$A$17:$A$86,$B$3))</f>
        <v>1</v>
      </c>
      <c r="G15" s="6">
        <f>IF($B$3="Todas",SUMIFS('Base escolaridade da mãe'!H$17:H$86,'Base escolaridade da mãe'!$B$17:$B$86,$A15),SUMIFS('Base escolaridade da mãe'!H$17:H$86,'Base escolaridade da mãe'!$B$17:$B$86,$A15,'Base escolaridade da mãe'!$A$17:$A$86,$B$3))</f>
        <v>1</v>
      </c>
      <c r="H15" s="7">
        <f t="shared" si="0"/>
        <v>6</v>
      </c>
    </row>
    <row r="16" spans="1:8">
      <c r="A16" s="8" t="s">
        <v>26</v>
      </c>
      <c r="B16" s="9">
        <f t="shared" ref="B16:H16" si="1">SUM(B6:B15)</f>
        <v>42</v>
      </c>
      <c r="C16" s="9">
        <f t="shared" si="1"/>
        <v>50</v>
      </c>
      <c r="D16" s="9">
        <f t="shared" si="1"/>
        <v>49</v>
      </c>
      <c r="E16" s="9">
        <f t="shared" si="1"/>
        <v>44</v>
      </c>
      <c r="F16" s="9">
        <f t="shared" si="1"/>
        <v>41</v>
      </c>
      <c r="G16" s="9">
        <f t="shared" si="1"/>
        <v>38</v>
      </c>
      <c r="H16" s="9">
        <f t="shared" si="1"/>
        <v>264</v>
      </c>
    </row>
    <row r="18" spans="1:1">
      <c r="A18" s="3" t="s">
        <v>56</v>
      </c>
    </row>
    <row r="19" spans="1:1">
      <c r="A19" s="3" t="s">
        <v>34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dataValidations count="1">
    <dataValidation type="list" allowBlank="1" sqref="B3" xr:uid="{00000000-0002-0000-0200-000000000000}">
      <formula1>"Todas,Nenhuma,1 a 3 anos de estudo,4 a 7 anos de estudo,8 a 11 anos de estudo,12 anos ou mais de estudo,Ignorada,Não informada"</formula1>
    </dataValidation>
  </dataValidation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42578125" defaultRowHeight="15" customHeight="1"/>
  <cols>
    <col min="1" max="1" width="34" customWidth="1"/>
    <col min="2" max="8" width="12" customWidth="1"/>
    <col min="9" max="26" width="8.7109375" customWidth="1"/>
  </cols>
  <sheetData>
    <row r="1" spans="1:8" ht="15.75">
      <c r="A1" s="1" t="str">
        <f>"Óbitos em menores de 5 anos por município de residência e ano – raça/cor: "&amp;B3&amp;" – 18ª Região de Saúde (Iguatu), 2019 a 2024"</f>
        <v>Óbitos em menores de 5 anos por município de residência e ano – raça/cor: Todas – 18ª Região de Saúde (Iguatu), 2019 a 2024</v>
      </c>
    </row>
    <row r="3" spans="1:8">
      <c r="A3" s="2" t="s">
        <v>16</v>
      </c>
      <c r="B3" s="24" t="s">
        <v>17</v>
      </c>
      <c r="C3" s="25"/>
      <c r="D3" s="26"/>
      <c r="F3" s="3" t="s">
        <v>18</v>
      </c>
    </row>
    <row r="5" spans="1:8" ht="31.5" customHeight="1">
      <c r="A5" s="4" t="s">
        <v>6</v>
      </c>
      <c r="B5" s="4" t="s">
        <v>7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5" t="s">
        <v>15</v>
      </c>
      <c r="B6" s="6">
        <f>IF($B$3="Todas",SUMIFS('Base raça-cor'!C$15:C$64,'Base raça-cor'!$B$15:$B$64,$A6),SUMIFS('Base raça-cor'!C$15:C$64,'Base raça-cor'!$B$15:$B$64,$A6,'Base raça-cor'!$A$15:$A$64,$B$3))</f>
        <v>5</v>
      </c>
      <c r="C6" s="6">
        <f>IF($B$3="Todas",SUMIFS('Base raça-cor'!D$15:D$64,'Base raça-cor'!$B$15:$B$64,$A6),SUMIFS('Base raça-cor'!D$15:D$64,'Base raça-cor'!$B$15:$B$64,$A6,'Base raça-cor'!$A$15:$A$64,$B$3))</f>
        <v>12</v>
      </c>
      <c r="D6" s="6">
        <f>IF($B$3="Todas",SUMIFS('Base raça-cor'!E$15:E$64,'Base raça-cor'!$B$15:$B$64,$A6),SUMIFS('Base raça-cor'!E$15:E$64,'Base raça-cor'!$B$15:$B$64,$A6,'Base raça-cor'!$A$15:$A$64,$B$3))</f>
        <v>8</v>
      </c>
      <c r="E6" s="6">
        <f>IF($B$3="Todas",SUMIFS('Base raça-cor'!F$15:F$64,'Base raça-cor'!$B$15:$B$64,$A6),SUMIFS('Base raça-cor'!F$15:F$64,'Base raça-cor'!$B$15:$B$64,$A6,'Base raça-cor'!$A$15:$A$64,$B$3))</f>
        <v>8</v>
      </c>
      <c r="F6" s="6">
        <f>IF($B$3="Todas",SUMIFS('Base raça-cor'!G$15:G$64,'Base raça-cor'!$B$15:$B$64,$A6),SUMIFS('Base raça-cor'!G$15:G$64,'Base raça-cor'!$B$15:$B$64,$A6,'Base raça-cor'!$A$15:$A$64,$B$3))</f>
        <v>2</v>
      </c>
      <c r="G6" s="6">
        <f>IF($B$3="Todas",SUMIFS('Base raça-cor'!H$15:H$64,'Base raça-cor'!$B$15:$B$64,$A6),SUMIFS('Base raça-cor'!H$15:H$64,'Base raça-cor'!$B$15:$B$64,$A6,'Base raça-cor'!$A$15:$A$64,$B$3))</f>
        <v>9</v>
      </c>
      <c r="H6" s="7">
        <f t="shared" ref="H6:H15" si="0">SUM(B6:G6)</f>
        <v>44</v>
      </c>
    </row>
    <row r="7" spans="1:8">
      <c r="A7" s="5" t="s">
        <v>19</v>
      </c>
      <c r="B7" s="6">
        <f>IF($B$3="Todas",SUMIFS('Base raça-cor'!C$15:C$64,'Base raça-cor'!$B$15:$B$64,$A7),SUMIFS('Base raça-cor'!C$15:C$64,'Base raça-cor'!$B$15:$B$64,$A7,'Base raça-cor'!$A$15:$A$64,$B$3))</f>
        <v>2</v>
      </c>
      <c r="C7" s="6">
        <f>IF($B$3="Todas",SUMIFS('Base raça-cor'!D$15:D$64,'Base raça-cor'!$B$15:$B$64,$A7),SUMIFS('Base raça-cor'!D$15:D$64,'Base raça-cor'!$B$15:$B$64,$A7,'Base raça-cor'!$A$15:$A$64,$B$3))</f>
        <v>3</v>
      </c>
      <c r="D7" s="6">
        <f>IF($B$3="Todas",SUMIFS('Base raça-cor'!E$15:E$64,'Base raça-cor'!$B$15:$B$64,$A7),SUMIFS('Base raça-cor'!E$15:E$64,'Base raça-cor'!$B$15:$B$64,$A7,'Base raça-cor'!$A$15:$A$64,$B$3))</f>
        <v>3</v>
      </c>
      <c r="E7" s="6">
        <f>IF($B$3="Todas",SUMIFS('Base raça-cor'!F$15:F$64,'Base raça-cor'!$B$15:$B$64,$A7),SUMIFS('Base raça-cor'!F$15:F$64,'Base raça-cor'!$B$15:$B$64,$A7,'Base raça-cor'!$A$15:$A$64,$B$3))</f>
        <v>1</v>
      </c>
      <c r="F7" s="6">
        <f>IF($B$3="Todas",SUMIFS('Base raça-cor'!G$15:G$64,'Base raça-cor'!$B$15:$B$64,$A7),SUMIFS('Base raça-cor'!G$15:G$64,'Base raça-cor'!$B$15:$B$64,$A7,'Base raça-cor'!$A$15:$A$64,$B$3))</f>
        <v>2</v>
      </c>
      <c r="G7" s="6">
        <f>IF($B$3="Todas",SUMIFS('Base raça-cor'!H$15:H$64,'Base raça-cor'!$B$15:$B$64,$A7),SUMIFS('Base raça-cor'!H$15:H$64,'Base raça-cor'!$B$15:$B$64,$A7,'Base raça-cor'!$A$15:$A$64,$B$3))</f>
        <v>2</v>
      </c>
      <c r="H7" s="7">
        <f t="shared" si="0"/>
        <v>13</v>
      </c>
    </row>
    <row r="8" spans="1:8">
      <c r="A8" s="5" t="s">
        <v>20</v>
      </c>
      <c r="B8" s="6">
        <f>IF($B$3="Todas",SUMIFS('Base raça-cor'!C$15:C$64,'Base raça-cor'!$B$15:$B$64,$A8),SUMIFS('Base raça-cor'!C$15:C$64,'Base raça-cor'!$B$15:$B$64,$A8,'Base raça-cor'!$A$15:$A$64,$B$3))</f>
        <v>3</v>
      </c>
      <c r="C8" s="6">
        <f>IF($B$3="Todas",SUMIFS('Base raça-cor'!D$15:D$64,'Base raça-cor'!$B$15:$B$64,$A8),SUMIFS('Base raça-cor'!D$15:D$64,'Base raça-cor'!$B$15:$B$64,$A8,'Base raça-cor'!$A$15:$A$64,$B$3))</f>
        <v>2</v>
      </c>
      <c r="D8" s="6">
        <f>IF($B$3="Todas",SUMIFS('Base raça-cor'!E$15:E$64,'Base raça-cor'!$B$15:$B$64,$A8),SUMIFS('Base raça-cor'!E$15:E$64,'Base raça-cor'!$B$15:$B$64,$A8,'Base raça-cor'!$A$15:$A$64,$B$3))</f>
        <v>1</v>
      </c>
      <c r="E8" s="6">
        <f>IF($B$3="Todas",SUMIFS('Base raça-cor'!F$15:F$64,'Base raça-cor'!$B$15:$B$64,$A8),SUMIFS('Base raça-cor'!F$15:F$64,'Base raça-cor'!$B$15:$B$64,$A8,'Base raça-cor'!$A$15:$A$64,$B$3))</f>
        <v>2</v>
      </c>
      <c r="F8" s="6">
        <f>IF($B$3="Todas",SUMIFS('Base raça-cor'!G$15:G$64,'Base raça-cor'!$B$15:$B$64,$A8),SUMIFS('Base raça-cor'!G$15:G$64,'Base raça-cor'!$B$15:$B$64,$A8,'Base raça-cor'!$A$15:$A$64,$B$3))</f>
        <v>1</v>
      </c>
      <c r="G8" s="6">
        <f>IF($B$3="Todas",SUMIFS('Base raça-cor'!H$15:H$64,'Base raça-cor'!$B$15:$B$64,$A8),SUMIFS('Base raça-cor'!H$15:H$64,'Base raça-cor'!$B$15:$B$64,$A8,'Base raça-cor'!$A$15:$A$64,$B$3))</f>
        <v>0</v>
      </c>
      <c r="H8" s="7">
        <f t="shared" si="0"/>
        <v>9</v>
      </c>
    </row>
    <row r="9" spans="1:8">
      <c r="A9" s="5" t="s">
        <v>21</v>
      </c>
      <c r="B9" s="6">
        <f>IF($B$3="Todas",SUMIFS('Base raça-cor'!C$15:C$64,'Base raça-cor'!$B$15:$B$64,$A9),SUMIFS('Base raça-cor'!C$15:C$64,'Base raça-cor'!$B$15:$B$64,$A9,'Base raça-cor'!$A$15:$A$64,$B$3))</f>
        <v>1</v>
      </c>
      <c r="C9" s="6">
        <f>IF($B$3="Todas",SUMIFS('Base raça-cor'!D$15:D$64,'Base raça-cor'!$B$15:$B$64,$A9),SUMIFS('Base raça-cor'!D$15:D$64,'Base raça-cor'!$B$15:$B$64,$A9,'Base raça-cor'!$A$15:$A$64,$B$3))</f>
        <v>0</v>
      </c>
      <c r="D9" s="6">
        <f>IF($B$3="Todas",SUMIFS('Base raça-cor'!E$15:E$64,'Base raça-cor'!$B$15:$B$64,$A9),SUMIFS('Base raça-cor'!E$15:E$64,'Base raça-cor'!$B$15:$B$64,$A9,'Base raça-cor'!$A$15:$A$64,$B$3))</f>
        <v>3</v>
      </c>
      <c r="E9" s="6">
        <f>IF($B$3="Todas",SUMIFS('Base raça-cor'!F$15:F$64,'Base raça-cor'!$B$15:$B$64,$A9),SUMIFS('Base raça-cor'!F$15:F$64,'Base raça-cor'!$B$15:$B$64,$A9,'Base raça-cor'!$A$15:$A$64,$B$3))</f>
        <v>1</v>
      </c>
      <c r="F9" s="6">
        <f>IF($B$3="Todas",SUMIFS('Base raça-cor'!G$15:G$64,'Base raça-cor'!$B$15:$B$64,$A9),SUMIFS('Base raça-cor'!G$15:G$64,'Base raça-cor'!$B$15:$B$64,$A9,'Base raça-cor'!$A$15:$A$64,$B$3))</f>
        <v>1</v>
      </c>
      <c r="G9" s="6">
        <f>IF($B$3="Todas",SUMIFS('Base raça-cor'!H$15:H$64,'Base raça-cor'!$B$15:$B$64,$A9),SUMIFS('Base raça-cor'!H$15:H$64,'Base raça-cor'!$B$15:$B$64,$A9,'Base raça-cor'!$A$15:$A$64,$B$3))</f>
        <v>1</v>
      </c>
      <c r="H9" s="7">
        <f t="shared" si="0"/>
        <v>7</v>
      </c>
    </row>
    <row r="10" spans="1:8">
      <c r="A10" s="5" t="s">
        <v>22</v>
      </c>
      <c r="B10" s="6">
        <f>IF($B$3="Todas",SUMIFS('Base raça-cor'!C$15:C$64,'Base raça-cor'!$B$15:$B$64,$A10),SUMIFS('Base raça-cor'!C$15:C$64,'Base raça-cor'!$B$15:$B$64,$A10,'Base raça-cor'!$A$15:$A$64,$B$3))</f>
        <v>13</v>
      </c>
      <c r="C10" s="6">
        <f>IF($B$3="Todas",SUMIFS('Base raça-cor'!D$15:D$64,'Base raça-cor'!$B$15:$B$64,$A10),SUMIFS('Base raça-cor'!D$15:D$64,'Base raça-cor'!$B$15:$B$64,$A10,'Base raça-cor'!$A$15:$A$64,$B$3))</f>
        <v>15</v>
      </c>
      <c r="D10" s="6">
        <f>IF($B$3="Todas",SUMIFS('Base raça-cor'!E$15:E$64,'Base raça-cor'!$B$15:$B$64,$A10),SUMIFS('Base raça-cor'!E$15:E$64,'Base raça-cor'!$B$15:$B$64,$A10,'Base raça-cor'!$A$15:$A$64,$B$3))</f>
        <v>17</v>
      </c>
      <c r="E10" s="6">
        <f>IF($B$3="Todas",SUMIFS('Base raça-cor'!F$15:F$64,'Base raça-cor'!$B$15:$B$64,$A10),SUMIFS('Base raça-cor'!F$15:F$64,'Base raça-cor'!$B$15:$B$64,$A10,'Base raça-cor'!$A$15:$A$64,$B$3))</f>
        <v>13</v>
      </c>
      <c r="F10" s="6">
        <f>IF($B$3="Todas",SUMIFS('Base raça-cor'!G$15:G$64,'Base raça-cor'!$B$15:$B$64,$A10),SUMIFS('Base raça-cor'!G$15:G$64,'Base raça-cor'!$B$15:$B$64,$A10,'Base raça-cor'!$A$15:$A$64,$B$3))</f>
        <v>16</v>
      </c>
      <c r="G10" s="6">
        <f>IF($B$3="Todas",SUMIFS('Base raça-cor'!H$15:H$64,'Base raça-cor'!$B$15:$B$64,$A10),SUMIFS('Base raça-cor'!H$15:H$64,'Base raça-cor'!$B$15:$B$64,$A10,'Base raça-cor'!$A$15:$A$64,$B$3))</f>
        <v>12</v>
      </c>
      <c r="H10" s="7">
        <f t="shared" si="0"/>
        <v>86</v>
      </c>
    </row>
    <row r="11" spans="1:8">
      <c r="A11" s="5" t="s">
        <v>23</v>
      </c>
      <c r="B11" s="6">
        <f>IF($B$3="Todas",SUMIFS('Base raça-cor'!C$15:C$64,'Base raça-cor'!$B$15:$B$64,$A11),SUMIFS('Base raça-cor'!C$15:C$64,'Base raça-cor'!$B$15:$B$64,$A11,'Base raça-cor'!$A$15:$A$64,$B$3))</f>
        <v>7</v>
      </c>
      <c r="C11" s="6">
        <f>IF($B$3="Todas",SUMIFS('Base raça-cor'!D$15:D$64,'Base raça-cor'!$B$15:$B$64,$A11),SUMIFS('Base raça-cor'!D$15:D$64,'Base raça-cor'!$B$15:$B$64,$A11,'Base raça-cor'!$A$15:$A$64,$B$3))</f>
        <v>2</v>
      </c>
      <c r="D11" s="6">
        <f>IF($B$3="Todas",SUMIFS('Base raça-cor'!E$15:E$64,'Base raça-cor'!$B$15:$B$64,$A11),SUMIFS('Base raça-cor'!E$15:E$64,'Base raça-cor'!$B$15:$B$64,$A11,'Base raça-cor'!$A$15:$A$64,$B$3))</f>
        <v>6</v>
      </c>
      <c r="E11" s="6">
        <f>IF($B$3="Todas",SUMIFS('Base raça-cor'!F$15:F$64,'Base raça-cor'!$B$15:$B$64,$A11),SUMIFS('Base raça-cor'!F$15:F$64,'Base raça-cor'!$B$15:$B$64,$A11,'Base raça-cor'!$A$15:$A$64,$B$3))</f>
        <v>2</v>
      </c>
      <c r="F11" s="6">
        <f>IF($B$3="Todas",SUMIFS('Base raça-cor'!G$15:G$64,'Base raça-cor'!$B$15:$B$64,$A11),SUMIFS('Base raça-cor'!G$15:G$64,'Base raça-cor'!$B$15:$B$64,$A11,'Base raça-cor'!$A$15:$A$64,$B$3))</f>
        <v>7</v>
      </c>
      <c r="G11" s="6">
        <f>IF($B$3="Todas",SUMIFS('Base raça-cor'!H$15:H$64,'Base raça-cor'!$B$15:$B$64,$A11),SUMIFS('Base raça-cor'!H$15:H$64,'Base raça-cor'!$B$15:$B$64,$A11,'Base raça-cor'!$A$15:$A$64,$B$3))</f>
        <v>5</v>
      </c>
      <c r="H11" s="7">
        <f t="shared" si="0"/>
        <v>29</v>
      </c>
    </row>
    <row r="12" spans="1:8">
      <c r="A12" s="5" t="s">
        <v>24</v>
      </c>
      <c r="B12" s="6">
        <f>IF($B$3="Todas",SUMIFS('Base raça-cor'!C$15:C$64,'Base raça-cor'!$B$15:$B$64,$A12),SUMIFS('Base raça-cor'!C$15:C$64,'Base raça-cor'!$B$15:$B$64,$A12,'Base raça-cor'!$A$15:$A$64,$B$3))</f>
        <v>1</v>
      </c>
      <c r="C12" s="6">
        <f>IF($B$3="Todas",SUMIFS('Base raça-cor'!D$15:D$64,'Base raça-cor'!$B$15:$B$64,$A12),SUMIFS('Base raça-cor'!D$15:D$64,'Base raça-cor'!$B$15:$B$64,$A12,'Base raça-cor'!$A$15:$A$64,$B$3))</f>
        <v>6</v>
      </c>
      <c r="D12" s="6">
        <f>IF($B$3="Todas",SUMIFS('Base raça-cor'!E$15:E$64,'Base raça-cor'!$B$15:$B$64,$A12),SUMIFS('Base raça-cor'!E$15:E$64,'Base raça-cor'!$B$15:$B$64,$A12,'Base raça-cor'!$A$15:$A$64,$B$3))</f>
        <v>7</v>
      </c>
      <c r="E12" s="6">
        <f>IF($B$3="Todas",SUMIFS('Base raça-cor'!F$15:F$64,'Base raça-cor'!$B$15:$B$64,$A12),SUMIFS('Base raça-cor'!F$15:F$64,'Base raça-cor'!$B$15:$B$64,$A12,'Base raça-cor'!$A$15:$A$64,$B$3))</f>
        <v>7</v>
      </c>
      <c r="F12" s="6">
        <f>IF($B$3="Todas",SUMIFS('Base raça-cor'!G$15:G$64,'Base raça-cor'!$B$15:$B$64,$A12),SUMIFS('Base raça-cor'!G$15:G$64,'Base raça-cor'!$B$15:$B$64,$A12,'Base raça-cor'!$A$15:$A$64,$B$3))</f>
        <v>5</v>
      </c>
      <c r="G12" s="6">
        <f>IF($B$3="Todas",SUMIFS('Base raça-cor'!H$15:H$64,'Base raça-cor'!$B$15:$B$64,$A12),SUMIFS('Base raça-cor'!H$15:H$64,'Base raça-cor'!$B$15:$B$64,$A12,'Base raça-cor'!$A$15:$A$64,$B$3))</f>
        <v>6</v>
      </c>
      <c r="H12" s="7">
        <f t="shared" si="0"/>
        <v>32</v>
      </c>
    </row>
    <row r="13" spans="1:8">
      <c r="A13" s="5" t="s">
        <v>25</v>
      </c>
      <c r="B13" s="6">
        <f>IF($B$3="Todas",SUMIFS('Base raça-cor'!C$15:C$64,'Base raça-cor'!$B$15:$B$64,$A13),SUMIFS('Base raça-cor'!C$15:C$64,'Base raça-cor'!$B$15:$B$64,$A13,'Base raça-cor'!$A$15:$A$64,$B$3))</f>
        <v>3</v>
      </c>
      <c r="C13" s="6">
        <f>IF($B$3="Todas",SUMIFS('Base raça-cor'!D$15:D$64,'Base raça-cor'!$B$15:$B$64,$A13),SUMIFS('Base raça-cor'!D$15:D$64,'Base raça-cor'!$B$15:$B$64,$A13,'Base raça-cor'!$A$15:$A$64,$B$3))</f>
        <v>3</v>
      </c>
      <c r="D13" s="6">
        <f>IF($B$3="Todas",SUMIFS('Base raça-cor'!E$15:E$64,'Base raça-cor'!$B$15:$B$64,$A13),SUMIFS('Base raça-cor'!E$15:E$64,'Base raça-cor'!$B$15:$B$64,$A13,'Base raça-cor'!$A$15:$A$64,$B$3))</f>
        <v>0</v>
      </c>
      <c r="E13" s="6">
        <f>IF($B$3="Todas",SUMIFS('Base raça-cor'!F$15:F$64,'Base raça-cor'!$B$15:$B$64,$A13),SUMIFS('Base raça-cor'!F$15:F$64,'Base raça-cor'!$B$15:$B$64,$A13,'Base raça-cor'!$A$15:$A$64,$B$3))</f>
        <v>5</v>
      </c>
      <c r="F13" s="6">
        <f>IF($B$3="Todas",SUMIFS('Base raça-cor'!G$15:G$64,'Base raça-cor'!$B$15:$B$64,$A13),SUMIFS('Base raça-cor'!G$15:G$64,'Base raça-cor'!$B$15:$B$64,$A13,'Base raça-cor'!$A$15:$A$64,$B$3))</f>
        <v>2</v>
      </c>
      <c r="G13" s="6">
        <f>IF($B$3="Todas",SUMIFS('Base raça-cor'!H$15:H$64,'Base raça-cor'!$B$15:$B$64,$A13),SUMIFS('Base raça-cor'!H$15:H$64,'Base raça-cor'!$B$15:$B$64,$A13,'Base raça-cor'!$A$15:$A$64,$B$3))</f>
        <v>1</v>
      </c>
      <c r="H13" s="7">
        <f t="shared" si="0"/>
        <v>14</v>
      </c>
    </row>
    <row r="14" spans="1:8">
      <c r="A14" s="5" t="s">
        <v>29</v>
      </c>
      <c r="B14" s="6">
        <f>IF($B$3="Todas",SUMIFS('Base raça-cor'!C$15:C$64,'Base raça-cor'!$B$15:$B$64,$A14),SUMIFS('Base raça-cor'!C$15:C$64,'Base raça-cor'!$B$15:$B$64,$A14,'Base raça-cor'!$A$15:$A$64,$B$3))</f>
        <v>7</v>
      </c>
      <c r="C14" s="6">
        <f>IF($B$3="Todas",SUMIFS('Base raça-cor'!D$15:D$64,'Base raça-cor'!$B$15:$B$64,$A14),SUMIFS('Base raça-cor'!D$15:D$64,'Base raça-cor'!$B$15:$B$64,$A14,'Base raça-cor'!$A$15:$A$64,$B$3))</f>
        <v>6</v>
      </c>
      <c r="D14" s="6">
        <f>IF($B$3="Todas",SUMIFS('Base raça-cor'!E$15:E$64,'Base raça-cor'!$B$15:$B$64,$A14),SUMIFS('Base raça-cor'!E$15:E$64,'Base raça-cor'!$B$15:$B$64,$A14,'Base raça-cor'!$A$15:$A$64,$B$3))</f>
        <v>3</v>
      </c>
      <c r="E14" s="6">
        <f>IF($B$3="Todas",SUMIFS('Base raça-cor'!F$15:F$64,'Base raça-cor'!$B$15:$B$64,$A14),SUMIFS('Base raça-cor'!F$15:F$64,'Base raça-cor'!$B$15:$B$64,$A14,'Base raça-cor'!$A$15:$A$64,$B$3))</f>
        <v>3</v>
      </c>
      <c r="F14" s="6">
        <f>IF($B$3="Todas",SUMIFS('Base raça-cor'!G$15:G$64,'Base raça-cor'!$B$15:$B$64,$A14),SUMIFS('Base raça-cor'!G$15:G$64,'Base raça-cor'!$B$15:$B$64,$A14,'Base raça-cor'!$A$15:$A$64,$B$3))</f>
        <v>4</v>
      </c>
      <c r="G14" s="6">
        <f>IF($B$3="Todas",SUMIFS('Base raça-cor'!H$15:H$64,'Base raça-cor'!$B$15:$B$64,$A14),SUMIFS('Base raça-cor'!H$15:H$64,'Base raça-cor'!$B$15:$B$64,$A14,'Base raça-cor'!$A$15:$A$64,$B$3))</f>
        <v>1</v>
      </c>
      <c r="H14" s="7">
        <f t="shared" si="0"/>
        <v>24</v>
      </c>
    </row>
    <row r="15" spans="1:8">
      <c r="A15" s="5" t="s">
        <v>30</v>
      </c>
      <c r="B15" s="6">
        <f>IF($B$3="Todas",SUMIFS('Base raça-cor'!C$15:C$64,'Base raça-cor'!$B$15:$B$64,$A15),SUMIFS('Base raça-cor'!C$15:C$64,'Base raça-cor'!$B$15:$B$64,$A15,'Base raça-cor'!$A$15:$A$64,$B$3))</f>
        <v>0</v>
      </c>
      <c r="C15" s="6">
        <f>IF($B$3="Todas",SUMIFS('Base raça-cor'!D$15:D$64,'Base raça-cor'!$B$15:$B$64,$A15),SUMIFS('Base raça-cor'!D$15:D$64,'Base raça-cor'!$B$15:$B$64,$A15,'Base raça-cor'!$A$15:$A$64,$B$3))</f>
        <v>1</v>
      </c>
      <c r="D15" s="6">
        <f>IF($B$3="Todas",SUMIFS('Base raça-cor'!E$15:E$64,'Base raça-cor'!$B$15:$B$64,$A15),SUMIFS('Base raça-cor'!E$15:E$64,'Base raça-cor'!$B$15:$B$64,$A15,'Base raça-cor'!$A$15:$A$64,$B$3))</f>
        <v>1</v>
      </c>
      <c r="E15" s="6">
        <f>IF($B$3="Todas",SUMIFS('Base raça-cor'!F$15:F$64,'Base raça-cor'!$B$15:$B$64,$A15),SUMIFS('Base raça-cor'!F$15:F$64,'Base raça-cor'!$B$15:$B$64,$A15,'Base raça-cor'!$A$15:$A$64,$B$3))</f>
        <v>2</v>
      </c>
      <c r="F15" s="6">
        <f>IF($B$3="Todas",SUMIFS('Base raça-cor'!G$15:G$64,'Base raça-cor'!$B$15:$B$64,$A15),SUMIFS('Base raça-cor'!G$15:G$64,'Base raça-cor'!$B$15:$B$64,$A15,'Base raça-cor'!$A$15:$A$64,$B$3))</f>
        <v>1</v>
      </c>
      <c r="G15" s="6">
        <f>IF($B$3="Todas",SUMIFS('Base raça-cor'!H$15:H$64,'Base raça-cor'!$B$15:$B$64,$A15),SUMIFS('Base raça-cor'!H$15:H$64,'Base raça-cor'!$B$15:$B$64,$A15,'Base raça-cor'!$A$15:$A$64,$B$3))</f>
        <v>1</v>
      </c>
      <c r="H15" s="7">
        <f t="shared" si="0"/>
        <v>6</v>
      </c>
    </row>
    <row r="16" spans="1:8">
      <c r="A16" s="8" t="s">
        <v>26</v>
      </c>
      <c r="B16" s="9">
        <f t="shared" ref="B16:H16" si="1">SUM(B6:B15)</f>
        <v>42</v>
      </c>
      <c r="C16" s="9">
        <f t="shared" si="1"/>
        <v>50</v>
      </c>
      <c r="D16" s="9">
        <f t="shared" si="1"/>
        <v>49</v>
      </c>
      <c r="E16" s="9">
        <f t="shared" si="1"/>
        <v>44</v>
      </c>
      <c r="F16" s="9">
        <f t="shared" si="1"/>
        <v>41</v>
      </c>
      <c r="G16" s="9">
        <f t="shared" si="1"/>
        <v>38</v>
      </c>
      <c r="H16" s="9">
        <f t="shared" si="1"/>
        <v>264</v>
      </c>
    </row>
    <row r="18" spans="1:1">
      <c r="A18" s="3" t="s">
        <v>33</v>
      </c>
    </row>
    <row r="19" spans="1:1">
      <c r="A19" s="3" t="s">
        <v>34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dataValidations count="1">
    <dataValidation type="list" allowBlank="1" sqref="B3" xr:uid="{00000000-0002-0000-0300-000000000000}">
      <formula1>"Todas,Branca,Preta,Parda,Indígena,Não informada"</formula1>
    </dataValidation>
  </dataValidation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22" width="13" customWidth="1"/>
    <col min="23" max="26" width="8.7109375" customWidth="1"/>
  </cols>
  <sheetData>
    <row r="1" spans="1:22" ht="15.75">
      <c r="A1" s="1" t="s">
        <v>35</v>
      </c>
    </row>
    <row r="3" spans="1:22" ht="31.5" customHeight="1">
      <c r="A3" s="4" t="s">
        <v>6</v>
      </c>
      <c r="B3" s="4" t="s">
        <v>36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44</v>
      </c>
      <c r="K3" s="4" t="s">
        <v>45</v>
      </c>
      <c r="L3" s="4" t="s">
        <v>46</v>
      </c>
      <c r="M3" s="4" t="s">
        <v>47</v>
      </c>
      <c r="N3" s="4" t="s">
        <v>48</v>
      </c>
      <c r="O3" s="4" t="s">
        <v>49</v>
      </c>
      <c r="P3" s="4" t="s">
        <v>50</v>
      </c>
      <c r="Q3" s="4" t="s">
        <v>51</v>
      </c>
      <c r="R3" s="4" t="s">
        <v>52</v>
      </c>
      <c r="S3" s="4" t="s">
        <v>53</v>
      </c>
      <c r="T3" s="4" t="s">
        <v>54</v>
      </c>
      <c r="U3" s="4" t="s">
        <v>14</v>
      </c>
      <c r="V3" s="4" t="s">
        <v>55</v>
      </c>
    </row>
    <row r="4" spans="1:22">
      <c r="A4" s="10" t="str">
        <f>'Evitabilidade 2019'!A4</f>
        <v>230030 Acopiara</v>
      </c>
      <c r="B4" s="11">
        <f>'Evitabilidade 2019'!B4</f>
        <v>3</v>
      </c>
      <c r="C4" s="11">
        <f>'Evitabilidade 2019'!F4</f>
        <v>5</v>
      </c>
      <c r="D4" s="12">
        <f>'Evitabilidade 2019'!G4</f>
        <v>0.6</v>
      </c>
      <c r="E4" s="11">
        <f>'Evitabilidade 2020'!B4</f>
        <v>8</v>
      </c>
      <c r="F4" s="11">
        <f>'Evitabilidade 2020'!F4</f>
        <v>12</v>
      </c>
      <c r="G4" s="12">
        <f>'Evitabilidade 2020'!G4</f>
        <v>0.66666666666666663</v>
      </c>
      <c r="H4" s="11">
        <f>'Evitabilidade 2021'!B4</f>
        <v>6</v>
      </c>
      <c r="I4" s="11">
        <f>'Evitabilidade 2021'!F4</f>
        <v>8</v>
      </c>
      <c r="J4" s="12">
        <f>'Evitabilidade 2021'!G4</f>
        <v>0.75</v>
      </c>
      <c r="K4" s="11">
        <f>'Evitabilidade 2022'!B4</f>
        <v>7</v>
      </c>
      <c r="L4" s="11">
        <f>'Evitabilidade 2022'!F4</f>
        <v>8</v>
      </c>
      <c r="M4" s="12">
        <f>'Evitabilidade 2022'!G4</f>
        <v>0.875</v>
      </c>
      <c r="N4" s="11">
        <f>'Evitabilidade 2023'!B4</f>
        <v>1</v>
      </c>
      <c r="O4" s="11">
        <f>'Evitabilidade 2023'!F4</f>
        <v>2</v>
      </c>
      <c r="P4" s="12">
        <f>'Evitabilidade 2023'!G4</f>
        <v>0.5</v>
      </c>
      <c r="Q4" s="11">
        <f>'Evitabilidade 2024'!B4</f>
        <v>7</v>
      </c>
      <c r="R4" s="11">
        <f>'Evitabilidade 2024'!F4</f>
        <v>9</v>
      </c>
      <c r="S4" s="12">
        <f>'Evitabilidade 2024'!G4</f>
        <v>0.77777777777777779</v>
      </c>
      <c r="T4" s="14">
        <f t="shared" ref="T4:U4" si="0">B4+E4+H4+K4+N4+Q4</f>
        <v>32</v>
      </c>
      <c r="U4" s="14">
        <f t="shared" si="0"/>
        <v>44</v>
      </c>
      <c r="V4" s="16">
        <f t="shared" ref="V4:V14" si="1">IF(U4=0,"–",T4/U4)</f>
        <v>0.72727272727272729</v>
      </c>
    </row>
    <row r="5" spans="1:22">
      <c r="A5" s="10" t="str">
        <f>'Evitabilidade 2019'!A5</f>
        <v>230330 Cariús</v>
      </c>
      <c r="B5" s="11">
        <f>'Evitabilidade 2019'!B5</f>
        <v>1</v>
      </c>
      <c r="C5" s="11">
        <f>'Evitabilidade 2019'!F5</f>
        <v>2</v>
      </c>
      <c r="D5" s="12">
        <f>'Evitabilidade 2019'!G5</f>
        <v>0.5</v>
      </c>
      <c r="E5" s="11">
        <f>'Evitabilidade 2020'!B5</f>
        <v>2</v>
      </c>
      <c r="F5" s="11">
        <f>'Evitabilidade 2020'!F5</f>
        <v>3</v>
      </c>
      <c r="G5" s="12">
        <f>'Evitabilidade 2020'!G5</f>
        <v>0.66666666666666663</v>
      </c>
      <c r="H5" s="11">
        <f>'Evitabilidade 2021'!B5</f>
        <v>3</v>
      </c>
      <c r="I5" s="11">
        <f>'Evitabilidade 2021'!F5</f>
        <v>3</v>
      </c>
      <c r="J5" s="12">
        <f>'Evitabilidade 2021'!G5</f>
        <v>1</v>
      </c>
      <c r="K5" s="11">
        <f>'Evitabilidade 2022'!B5</f>
        <v>1</v>
      </c>
      <c r="L5" s="11">
        <f>'Evitabilidade 2022'!F5</f>
        <v>1</v>
      </c>
      <c r="M5" s="12">
        <f>'Evitabilidade 2022'!G5</f>
        <v>1</v>
      </c>
      <c r="N5" s="11">
        <f>'Evitabilidade 2023'!B5</f>
        <v>2</v>
      </c>
      <c r="O5" s="11">
        <f>'Evitabilidade 2023'!F5</f>
        <v>2</v>
      </c>
      <c r="P5" s="12">
        <f>'Evitabilidade 2023'!G5</f>
        <v>1</v>
      </c>
      <c r="Q5" s="11">
        <f>'Evitabilidade 2024'!B5</f>
        <v>1</v>
      </c>
      <c r="R5" s="11">
        <f>'Evitabilidade 2024'!F5</f>
        <v>2</v>
      </c>
      <c r="S5" s="12">
        <f>'Evitabilidade 2024'!G5</f>
        <v>0.5</v>
      </c>
      <c r="T5" s="14">
        <f t="shared" ref="T5:U5" si="2">B5+E5+H5+K5+N5+Q5</f>
        <v>10</v>
      </c>
      <c r="U5" s="14">
        <f t="shared" si="2"/>
        <v>13</v>
      </c>
      <c r="V5" s="16">
        <f t="shared" si="1"/>
        <v>0.76923076923076927</v>
      </c>
    </row>
    <row r="6" spans="1:22">
      <c r="A6" s="10" t="str">
        <f>'Evitabilidade 2019'!A6</f>
        <v>230360 Catarina</v>
      </c>
      <c r="B6" s="11">
        <f>'Evitabilidade 2019'!B6</f>
        <v>3</v>
      </c>
      <c r="C6" s="11">
        <f>'Evitabilidade 2019'!F6</f>
        <v>3</v>
      </c>
      <c r="D6" s="12">
        <f>'Evitabilidade 2019'!G6</f>
        <v>1</v>
      </c>
      <c r="E6" s="11">
        <f>'Evitabilidade 2020'!B6</f>
        <v>1</v>
      </c>
      <c r="F6" s="11">
        <f>'Evitabilidade 2020'!F6</f>
        <v>2</v>
      </c>
      <c r="G6" s="12">
        <f>'Evitabilidade 2020'!G6</f>
        <v>0.5</v>
      </c>
      <c r="H6" s="11">
        <f>'Evitabilidade 2021'!B6</f>
        <v>1</v>
      </c>
      <c r="I6" s="11">
        <f>'Evitabilidade 2021'!F6</f>
        <v>1</v>
      </c>
      <c r="J6" s="12">
        <f>'Evitabilidade 2021'!G6</f>
        <v>1</v>
      </c>
      <c r="K6" s="11">
        <f>'Evitabilidade 2022'!B6</f>
        <v>2</v>
      </c>
      <c r="L6" s="11">
        <f>'Evitabilidade 2022'!F6</f>
        <v>2</v>
      </c>
      <c r="M6" s="12">
        <f>'Evitabilidade 2022'!G6</f>
        <v>1</v>
      </c>
      <c r="N6" s="11">
        <f>'Evitabilidade 2023'!B6</f>
        <v>1</v>
      </c>
      <c r="O6" s="11">
        <f>'Evitabilidade 2023'!F6</f>
        <v>1</v>
      </c>
      <c r="P6" s="12">
        <f>'Evitabilidade 2023'!G6</f>
        <v>1</v>
      </c>
      <c r="Q6" s="11">
        <f>'Evitabilidade 2024'!B6</f>
        <v>0</v>
      </c>
      <c r="R6" s="11">
        <f>'Evitabilidade 2024'!F6</f>
        <v>0</v>
      </c>
      <c r="S6" s="12" t="str">
        <f>'Evitabilidade 2024'!G6</f>
        <v>–</v>
      </c>
      <c r="T6" s="14">
        <f t="shared" ref="T6:U6" si="3">B6+E6+H6+K6+N6+Q6</f>
        <v>8</v>
      </c>
      <c r="U6" s="14">
        <f t="shared" si="3"/>
        <v>9</v>
      </c>
      <c r="V6" s="16">
        <f t="shared" si="1"/>
        <v>0.88888888888888884</v>
      </c>
    </row>
    <row r="7" spans="1:22">
      <c r="A7" s="10" t="str">
        <f>'Evitabilidade 2019'!A7</f>
        <v>230426 Deputado Irapuan Pinheiro</v>
      </c>
      <c r="B7" s="11">
        <f>'Evitabilidade 2019'!B7</f>
        <v>1</v>
      </c>
      <c r="C7" s="11">
        <f>'Evitabilidade 2019'!F7</f>
        <v>1</v>
      </c>
      <c r="D7" s="12">
        <f>'Evitabilidade 2019'!G7</f>
        <v>1</v>
      </c>
      <c r="E7" s="11">
        <f>'Evitabilidade 2020'!B7</f>
        <v>0</v>
      </c>
      <c r="F7" s="11">
        <f>'Evitabilidade 2020'!F7</f>
        <v>0</v>
      </c>
      <c r="G7" s="12" t="str">
        <f>'Evitabilidade 2020'!G7</f>
        <v>–</v>
      </c>
      <c r="H7" s="11">
        <f>'Evitabilidade 2021'!B7</f>
        <v>2</v>
      </c>
      <c r="I7" s="11">
        <f>'Evitabilidade 2021'!F7</f>
        <v>3</v>
      </c>
      <c r="J7" s="12">
        <f>'Evitabilidade 2021'!G7</f>
        <v>0.66666666666666663</v>
      </c>
      <c r="K7" s="11">
        <f>'Evitabilidade 2022'!B7</f>
        <v>1</v>
      </c>
      <c r="L7" s="11">
        <f>'Evitabilidade 2022'!F7</f>
        <v>1</v>
      </c>
      <c r="M7" s="12">
        <f>'Evitabilidade 2022'!G7</f>
        <v>1</v>
      </c>
      <c r="N7" s="11">
        <f>'Evitabilidade 2023'!B7</f>
        <v>1</v>
      </c>
      <c r="O7" s="11">
        <f>'Evitabilidade 2023'!F7</f>
        <v>1</v>
      </c>
      <c r="P7" s="12">
        <f>'Evitabilidade 2023'!G7</f>
        <v>1</v>
      </c>
      <c r="Q7" s="11">
        <f>'Evitabilidade 2024'!B7</f>
        <v>0</v>
      </c>
      <c r="R7" s="11">
        <f>'Evitabilidade 2024'!F7</f>
        <v>1</v>
      </c>
      <c r="S7" s="12">
        <f>'Evitabilidade 2024'!G7</f>
        <v>0</v>
      </c>
      <c r="T7" s="14">
        <f t="shared" ref="T7:U7" si="4">B7+E7+H7+K7+N7+Q7</f>
        <v>5</v>
      </c>
      <c r="U7" s="14">
        <f t="shared" si="4"/>
        <v>7</v>
      </c>
      <c r="V7" s="16">
        <f t="shared" si="1"/>
        <v>0.7142857142857143</v>
      </c>
    </row>
    <row r="8" spans="1:22">
      <c r="A8" s="10" t="str">
        <f>'Evitabilidade 2019'!A8</f>
        <v>230550 Iguatu</v>
      </c>
      <c r="B8" s="11">
        <f>'Evitabilidade 2019'!B8</f>
        <v>12</v>
      </c>
      <c r="C8" s="11">
        <f>'Evitabilidade 2019'!F8</f>
        <v>13</v>
      </c>
      <c r="D8" s="12">
        <f>'Evitabilidade 2019'!G8</f>
        <v>0.92307692307692313</v>
      </c>
      <c r="E8" s="11">
        <f>'Evitabilidade 2020'!B8</f>
        <v>13</v>
      </c>
      <c r="F8" s="11">
        <f>'Evitabilidade 2020'!F8</f>
        <v>15</v>
      </c>
      <c r="G8" s="12">
        <f>'Evitabilidade 2020'!G8</f>
        <v>0.8666666666666667</v>
      </c>
      <c r="H8" s="11">
        <f>'Evitabilidade 2021'!B8</f>
        <v>14</v>
      </c>
      <c r="I8" s="11">
        <f>'Evitabilidade 2021'!F8</f>
        <v>17</v>
      </c>
      <c r="J8" s="12">
        <f>'Evitabilidade 2021'!G8</f>
        <v>0.82352941176470584</v>
      </c>
      <c r="K8" s="11">
        <f>'Evitabilidade 2022'!B8</f>
        <v>11</v>
      </c>
      <c r="L8" s="11">
        <f>'Evitabilidade 2022'!F8</f>
        <v>13</v>
      </c>
      <c r="M8" s="12">
        <f>'Evitabilidade 2022'!G8</f>
        <v>0.84615384615384615</v>
      </c>
      <c r="N8" s="11">
        <f>'Evitabilidade 2023'!B8</f>
        <v>15</v>
      </c>
      <c r="O8" s="11">
        <f>'Evitabilidade 2023'!F8</f>
        <v>16</v>
      </c>
      <c r="P8" s="12">
        <f>'Evitabilidade 2023'!G8</f>
        <v>0.9375</v>
      </c>
      <c r="Q8" s="11">
        <f>'Evitabilidade 2024'!B8</f>
        <v>7</v>
      </c>
      <c r="R8" s="11">
        <f>'Evitabilidade 2024'!F8</f>
        <v>12</v>
      </c>
      <c r="S8" s="12">
        <f>'Evitabilidade 2024'!G8</f>
        <v>0.58333333333333337</v>
      </c>
      <c r="T8" s="14">
        <f t="shared" ref="T8:U8" si="5">B8+E8+H8+K8+N8+Q8</f>
        <v>72</v>
      </c>
      <c r="U8" s="14">
        <f t="shared" si="5"/>
        <v>86</v>
      </c>
      <c r="V8" s="16">
        <f t="shared" si="1"/>
        <v>0.83720930232558144</v>
      </c>
    </row>
    <row r="9" spans="1:22">
      <c r="A9" s="10" t="str">
        <f>'Evitabilidade 2019'!A9</f>
        <v>230740 Jucás</v>
      </c>
      <c r="B9" s="11">
        <f>'Evitabilidade 2019'!B9</f>
        <v>5</v>
      </c>
      <c r="C9" s="11">
        <f>'Evitabilidade 2019'!F9</f>
        <v>7</v>
      </c>
      <c r="D9" s="12">
        <f>'Evitabilidade 2019'!G9</f>
        <v>0.7142857142857143</v>
      </c>
      <c r="E9" s="11">
        <f>'Evitabilidade 2020'!B9</f>
        <v>1</v>
      </c>
      <c r="F9" s="11">
        <f>'Evitabilidade 2020'!F9</f>
        <v>2</v>
      </c>
      <c r="G9" s="12">
        <f>'Evitabilidade 2020'!G9</f>
        <v>0.5</v>
      </c>
      <c r="H9" s="11">
        <f>'Evitabilidade 2021'!B9</f>
        <v>5</v>
      </c>
      <c r="I9" s="11">
        <f>'Evitabilidade 2021'!F9</f>
        <v>6</v>
      </c>
      <c r="J9" s="12">
        <f>'Evitabilidade 2021'!G9</f>
        <v>0.83333333333333337</v>
      </c>
      <c r="K9" s="11">
        <f>'Evitabilidade 2022'!B9</f>
        <v>1</v>
      </c>
      <c r="L9" s="11">
        <f>'Evitabilidade 2022'!F9</f>
        <v>2</v>
      </c>
      <c r="M9" s="12">
        <f>'Evitabilidade 2022'!G9</f>
        <v>0.5</v>
      </c>
      <c r="N9" s="11">
        <f>'Evitabilidade 2023'!B9</f>
        <v>6</v>
      </c>
      <c r="O9" s="11">
        <f>'Evitabilidade 2023'!F9</f>
        <v>7</v>
      </c>
      <c r="P9" s="12">
        <f>'Evitabilidade 2023'!G9</f>
        <v>0.8571428571428571</v>
      </c>
      <c r="Q9" s="11">
        <f>'Evitabilidade 2024'!B9</f>
        <v>4</v>
      </c>
      <c r="R9" s="11">
        <f>'Evitabilidade 2024'!F9</f>
        <v>5</v>
      </c>
      <c r="S9" s="12">
        <f>'Evitabilidade 2024'!G9</f>
        <v>0.8</v>
      </c>
      <c r="T9" s="14">
        <f t="shared" ref="T9:U9" si="6">B9+E9+H9+K9+N9+Q9</f>
        <v>22</v>
      </c>
      <c r="U9" s="14">
        <f t="shared" si="6"/>
        <v>29</v>
      </c>
      <c r="V9" s="16">
        <f t="shared" si="1"/>
        <v>0.75862068965517238</v>
      </c>
    </row>
    <row r="10" spans="1:22">
      <c r="A10" s="10" t="str">
        <f>'Evitabilidade 2019'!A10</f>
        <v>230850 Mombaça</v>
      </c>
      <c r="B10" s="11">
        <f>'Evitabilidade 2019'!B10</f>
        <v>1</v>
      </c>
      <c r="C10" s="11">
        <f>'Evitabilidade 2019'!F10</f>
        <v>1</v>
      </c>
      <c r="D10" s="12">
        <f>'Evitabilidade 2019'!G10</f>
        <v>1</v>
      </c>
      <c r="E10" s="11">
        <f>'Evitabilidade 2020'!B10</f>
        <v>5</v>
      </c>
      <c r="F10" s="11">
        <f>'Evitabilidade 2020'!F10</f>
        <v>6</v>
      </c>
      <c r="G10" s="12">
        <f>'Evitabilidade 2020'!G10</f>
        <v>0.83333333333333337</v>
      </c>
      <c r="H10" s="11">
        <f>'Evitabilidade 2021'!B10</f>
        <v>5</v>
      </c>
      <c r="I10" s="11">
        <f>'Evitabilidade 2021'!F10</f>
        <v>7</v>
      </c>
      <c r="J10" s="12">
        <f>'Evitabilidade 2021'!G10</f>
        <v>0.7142857142857143</v>
      </c>
      <c r="K10" s="11">
        <f>'Evitabilidade 2022'!B10</f>
        <v>6</v>
      </c>
      <c r="L10" s="11">
        <f>'Evitabilidade 2022'!F10</f>
        <v>7</v>
      </c>
      <c r="M10" s="12">
        <f>'Evitabilidade 2022'!G10</f>
        <v>0.8571428571428571</v>
      </c>
      <c r="N10" s="11">
        <f>'Evitabilidade 2023'!B10</f>
        <v>3</v>
      </c>
      <c r="O10" s="11">
        <f>'Evitabilidade 2023'!F10</f>
        <v>5</v>
      </c>
      <c r="P10" s="12">
        <f>'Evitabilidade 2023'!G10</f>
        <v>0.6</v>
      </c>
      <c r="Q10" s="11">
        <f>'Evitabilidade 2024'!B10</f>
        <v>1</v>
      </c>
      <c r="R10" s="11">
        <f>'Evitabilidade 2024'!F10</f>
        <v>6</v>
      </c>
      <c r="S10" s="12">
        <f>'Evitabilidade 2024'!G10</f>
        <v>0.16666666666666666</v>
      </c>
      <c r="T10" s="14">
        <f t="shared" ref="T10:U10" si="7">B10+E10+H10+K10+N10+Q10</f>
        <v>21</v>
      </c>
      <c r="U10" s="14">
        <f t="shared" si="7"/>
        <v>32</v>
      </c>
      <c r="V10" s="16">
        <f t="shared" si="1"/>
        <v>0.65625</v>
      </c>
    </row>
    <row r="11" spans="1:22">
      <c r="A11" s="10" t="str">
        <f>'Evitabilidade 2019'!A11</f>
        <v>231090 Piquet Carneiro</v>
      </c>
      <c r="B11" s="11">
        <f>'Evitabilidade 2019'!B11</f>
        <v>3</v>
      </c>
      <c r="C11" s="11">
        <f>'Evitabilidade 2019'!F11</f>
        <v>3</v>
      </c>
      <c r="D11" s="12">
        <f>'Evitabilidade 2019'!G11</f>
        <v>1</v>
      </c>
      <c r="E11" s="11">
        <f>'Evitabilidade 2020'!B11</f>
        <v>3</v>
      </c>
      <c r="F11" s="11">
        <f>'Evitabilidade 2020'!F11</f>
        <v>3</v>
      </c>
      <c r="G11" s="12">
        <f>'Evitabilidade 2020'!G11</f>
        <v>1</v>
      </c>
      <c r="H11" s="11">
        <f>'Evitabilidade 2021'!B11</f>
        <v>0</v>
      </c>
      <c r="I11" s="11">
        <f>'Evitabilidade 2021'!F11</f>
        <v>0</v>
      </c>
      <c r="J11" s="12" t="str">
        <f>'Evitabilidade 2021'!G11</f>
        <v>–</v>
      </c>
      <c r="K11" s="11">
        <f>'Evitabilidade 2022'!B11</f>
        <v>2</v>
      </c>
      <c r="L11" s="11">
        <f>'Evitabilidade 2022'!F11</f>
        <v>5</v>
      </c>
      <c r="M11" s="12">
        <f>'Evitabilidade 2022'!G11</f>
        <v>0.4</v>
      </c>
      <c r="N11" s="11">
        <f>'Evitabilidade 2023'!B11</f>
        <v>1</v>
      </c>
      <c r="O11" s="11">
        <f>'Evitabilidade 2023'!F11</f>
        <v>2</v>
      </c>
      <c r="P11" s="12">
        <f>'Evitabilidade 2023'!G11</f>
        <v>0.5</v>
      </c>
      <c r="Q11" s="11">
        <f>'Evitabilidade 2024'!B11</f>
        <v>0</v>
      </c>
      <c r="R11" s="11">
        <f>'Evitabilidade 2024'!F11</f>
        <v>1</v>
      </c>
      <c r="S11" s="12">
        <f>'Evitabilidade 2024'!G11</f>
        <v>0</v>
      </c>
      <c r="T11" s="14">
        <f t="shared" ref="T11:U11" si="8">B11+E11+H11+K11+N11+Q11</f>
        <v>9</v>
      </c>
      <c r="U11" s="14">
        <f t="shared" si="8"/>
        <v>14</v>
      </c>
      <c r="V11" s="16">
        <f t="shared" si="1"/>
        <v>0.6428571428571429</v>
      </c>
    </row>
    <row r="12" spans="1:22">
      <c r="A12" s="10" t="str">
        <f>'Evitabilidade 2019'!A12</f>
        <v>231135 Quixelô</v>
      </c>
      <c r="B12" s="11">
        <f>'Evitabilidade 2019'!B12</f>
        <v>3</v>
      </c>
      <c r="C12" s="11">
        <f>'Evitabilidade 2019'!F12</f>
        <v>7</v>
      </c>
      <c r="D12" s="12">
        <f>'Evitabilidade 2019'!G12</f>
        <v>0.42857142857142855</v>
      </c>
      <c r="E12" s="11">
        <f>'Evitabilidade 2020'!B12</f>
        <v>4</v>
      </c>
      <c r="F12" s="11">
        <f>'Evitabilidade 2020'!F12</f>
        <v>6</v>
      </c>
      <c r="G12" s="12">
        <f>'Evitabilidade 2020'!G12</f>
        <v>0.66666666666666663</v>
      </c>
      <c r="H12" s="11">
        <f>'Evitabilidade 2021'!B12</f>
        <v>3</v>
      </c>
      <c r="I12" s="11">
        <f>'Evitabilidade 2021'!F12</f>
        <v>3</v>
      </c>
      <c r="J12" s="12">
        <f>'Evitabilidade 2021'!G12</f>
        <v>1</v>
      </c>
      <c r="K12" s="11">
        <f>'Evitabilidade 2022'!B12</f>
        <v>3</v>
      </c>
      <c r="L12" s="11">
        <f>'Evitabilidade 2022'!F12</f>
        <v>3</v>
      </c>
      <c r="M12" s="12">
        <f>'Evitabilidade 2022'!G12</f>
        <v>1</v>
      </c>
      <c r="N12" s="11">
        <f>'Evitabilidade 2023'!B12</f>
        <v>4</v>
      </c>
      <c r="O12" s="11">
        <f>'Evitabilidade 2023'!F12</f>
        <v>4</v>
      </c>
      <c r="P12" s="12">
        <f>'Evitabilidade 2023'!G12</f>
        <v>1</v>
      </c>
      <c r="Q12" s="11">
        <f>'Evitabilidade 2024'!B12</f>
        <v>1</v>
      </c>
      <c r="R12" s="11">
        <f>'Evitabilidade 2024'!F12</f>
        <v>1</v>
      </c>
      <c r="S12" s="12">
        <f>'Evitabilidade 2024'!G12</f>
        <v>1</v>
      </c>
      <c r="T12" s="14">
        <f t="shared" ref="T12:U12" si="9">B12+E12+H12+K12+N12+Q12</f>
        <v>18</v>
      </c>
      <c r="U12" s="14">
        <f t="shared" si="9"/>
        <v>24</v>
      </c>
      <c r="V12" s="16">
        <f t="shared" si="1"/>
        <v>0.75</v>
      </c>
    </row>
    <row r="13" spans="1:22">
      <c r="A13" s="10" t="str">
        <f>'Evitabilidade 2019'!A13</f>
        <v>231190 Saboeiro</v>
      </c>
      <c r="B13" s="11">
        <f>'Evitabilidade 2019'!B13</f>
        <v>0</v>
      </c>
      <c r="C13" s="11">
        <f>'Evitabilidade 2019'!F13</f>
        <v>0</v>
      </c>
      <c r="D13" s="12" t="str">
        <f>'Evitabilidade 2019'!G13</f>
        <v>–</v>
      </c>
      <c r="E13" s="11">
        <f>'Evitabilidade 2020'!B13</f>
        <v>1</v>
      </c>
      <c r="F13" s="11">
        <f>'Evitabilidade 2020'!F13</f>
        <v>1</v>
      </c>
      <c r="G13" s="12">
        <f>'Evitabilidade 2020'!G13</f>
        <v>1</v>
      </c>
      <c r="H13" s="11">
        <f>'Evitabilidade 2021'!B13</f>
        <v>1</v>
      </c>
      <c r="I13" s="11">
        <f>'Evitabilidade 2021'!F13</f>
        <v>1</v>
      </c>
      <c r="J13" s="12">
        <f>'Evitabilidade 2021'!G13</f>
        <v>1</v>
      </c>
      <c r="K13" s="11">
        <f>'Evitabilidade 2022'!B13</f>
        <v>1</v>
      </c>
      <c r="L13" s="11">
        <f>'Evitabilidade 2022'!F13</f>
        <v>2</v>
      </c>
      <c r="M13" s="12">
        <f>'Evitabilidade 2022'!G13</f>
        <v>0.5</v>
      </c>
      <c r="N13" s="11">
        <f>'Evitabilidade 2023'!B13</f>
        <v>1</v>
      </c>
      <c r="O13" s="11">
        <f>'Evitabilidade 2023'!F13</f>
        <v>1</v>
      </c>
      <c r="P13" s="12">
        <f>'Evitabilidade 2023'!G13</f>
        <v>1</v>
      </c>
      <c r="Q13" s="11">
        <f>'Evitabilidade 2024'!B13</f>
        <v>1</v>
      </c>
      <c r="R13" s="11">
        <f>'Evitabilidade 2024'!F13</f>
        <v>1</v>
      </c>
      <c r="S13" s="12">
        <f>'Evitabilidade 2024'!G13</f>
        <v>1</v>
      </c>
      <c r="T13" s="14">
        <f t="shared" ref="T13:U13" si="10">B13+E13+H13+K13+N13+Q13</f>
        <v>5</v>
      </c>
      <c r="U13" s="14">
        <f t="shared" si="10"/>
        <v>6</v>
      </c>
      <c r="V13" s="16">
        <f t="shared" si="1"/>
        <v>0.83333333333333337</v>
      </c>
    </row>
    <row r="14" spans="1:22">
      <c r="A14" s="20" t="str">
        <f>'Evitabilidade 2019'!A14</f>
        <v>Total</v>
      </c>
      <c r="B14" s="21">
        <f>'Evitabilidade 2019'!B14</f>
        <v>32</v>
      </c>
      <c r="C14" s="21">
        <f>'Evitabilidade 2019'!F14</f>
        <v>42</v>
      </c>
      <c r="D14" s="22">
        <f>'Evitabilidade 2019'!G14</f>
        <v>0.76190476190476186</v>
      </c>
      <c r="E14" s="21">
        <f>'Evitabilidade 2020'!B14</f>
        <v>38</v>
      </c>
      <c r="F14" s="21">
        <f>'Evitabilidade 2020'!F14</f>
        <v>50</v>
      </c>
      <c r="G14" s="22">
        <f>'Evitabilidade 2020'!G14</f>
        <v>0.76</v>
      </c>
      <c r="H14" s="21">
        <f>'Evitabilidade 2021'!B14</f>
        <v>40</v>
      </c>
      <c r="I14" s="21">
        <f>'Evitabilidade 2021'!F14</f>
        <v>49</v>
      </c>
      <c r="J14" s="22">
        <f>'Evitabilidade 2021'!G14</f>
        <v>0.81632653061224492</v>
      </c>
      <c r="K14" s="21">
        <f>'Evitabilidade 2022'!B14</f>
        <v>35</v>
      </c>
      <c r="L14" s="21">
        <f>'Evitabilidade 2022'!F14</f>
        <v>44</v>
      </c>
      <c r="M14" s="22">
        <f>'Evitabilidade 2022'!G14</f>
        <v>0.79545454545454541</v>
      </c>
      <c r="N14" s="21">
        <f>'Evitabilidade 2023'!B14</f>
        <v>35</v>
      </c>
      <c r="O14" s="21">
        <f>'Evitabilidade 2023'!F14</f>
        <v>41</v>
      </c>
      <c r="P14" s="22">
        <f>'Evitabilidade 2023'!G14</f>
        <v>0.85365853658536583</v>
      </c>
      <c r="Q14" s="21">
        <f>'Evitabilidade 2024'!B14</f>
        <v>22</v>
      </c>
      <c r="R14" s="21">
        <f>'Evitabilidade 2024'!F14</f>
        <v>38</v>
      </c>
      <c r="S14" s="22">
        <f>'Evitabilidade 2024'!G14</f>
        <v>0.57894736842105265</v>
      </c>
      <c r="T14" s="21">
        <f t="shared" ref="T14:U14" si="11">B14+E14+H14+K14+N14+Q14</f>
        <v>202</v>
      </c>
      <c r="U14" s="21">
        <f t="shared" si="11"/>
        <v>264</v>
      </c>
      <c r="V14" s="22">
        <f t="shared" si="1"/>
        <v>0.76515151515151514</v>
      </c>
    </row>
    <row r="16" spans="1:22">
      <c r="A16" s="3" t="s">
        <v>116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8" width="12" customWidth="1"/>
    <col min="9" max="26" width="8.7109375" customWidth="1"/>
  </cols>
  <sheetData>
    <row r="1" spans="1:8" ht="15.75">
      <c r="A1" s="1" t="s">
        <v>57</v>
      </c>
    </row>
    <row r="3" spans="1:8" ht="31.5" customHeight="1">
      <c r="A3" s="4" t="s">
        <v>58</v>
      </c>
      <c r="B3" s="4" t="s">
        <v>7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5" t="s">
        <v>59</v>
      </c>
      <c r="B4" s="6">
        <f t="shared" ref="B4:H4" si="0">B22</f>
        <v>38</v>
      </c>
      <c r="C4" s="6">
        <f t="shared" si="0"/>
        <v>46</v>
      </c>
      <c r="D4" s="6">
        <f t="shared" si="0"/>
        <v>42</v>
      </c>
      <c r="E4" s="6">
        <f t="shared" si="0"/>
        <v>36</v>
      </c>
      <c r="F4" s="6">
        <f t="shared" si="0"/>
        <v>38</v>
      </c>
      <c r="G4" s="6">
        <f t="shared" si="0"/>
        <v>32</v>
      </c>
      <c r="H4" s="6">
        <f t="shared" si="0"/>
        <v>232</v>
      </c>
    </row>
    <row r="5" spans="1:8">
      <c r="A5" s="5" t="s">
        <v>60</v>
      </c>
      <c r="B5" s="6">
        <f t="shared" ref="B5:H5" si="1">B37</f>
        <v>4</v>
      </c>
      <c r="C5" s="6">
        <f t="shared" si="1"/>
        <v>4</v>
      </c>
      <c r="D5" s="6">
        <f t="shared" si="1"/>
        <v>7</v>
      </c>
      <c r="E5" s="6">
        <f t="shared" si="1"/>
        <v>8</v>
      </c>
      <c r="F5" s="6">
        <f t="shared" si="1"/>
        <v>3</v>
      </c>
      <c r="G5" s="6">
        <f t="shared" si="1"/>
        <v>6</v>
      </c>
      <c r="H5" s="6">
        <f t="shared" si="1"/>
        <v>32</v>
      </c>
    </row>
    <row r="6" spans="1:8">
      <c r="A6" s="8" t="s">
        <v>61</v>
      </c>
      <c r="B6" s="9">
        <f t="shared" ref="B6:H6" si="2">B4+B5</f>
        <v>42</v>
      </c>
      <c r="C6" s="9">
        <f t="shared" si="2"/>
        <v>50</v>
      </c>
      <c r="D6" s="9">
        <f t="shared" si="2"/>
        <v>49</v>
      </c>
      <c r="E6" s="9">
        <f t="shared" si="2"/>
        <v>44</v>
      </c>
      <c r="F6" s="9">
        <f t="shared" si="2"/>
        <v>41</v>
      </c>
      <c r="G6" s="9">
        <f t="shared" si="2"/>
        <v>38</v>
      </c>
      <c r="H6" s="9">
        <f t="shared" si="2"/>
        <v>264</v>
      </c>
    </row>
    <row r="7" spans="1:8">
      <c r="A7" s="5" t="s">
        <v>62</v>
      </c>
      <c r="B7" s="13">
        <f t="shared" ref="B7:H7" si="3">IF(B6=0,"–",B4/B6)</f>
        <v>0.90476190476190477</v>
      </c>
      <c r="C7" s="13">
        <f t="shared" si="3"/>
        <v>0.92</v>
      </c>
      <c r="D7" s="13">
        <f t="shared" si="3"/>
        <v>0.8571428571428571</v>
      </c>
      <c r="E7" s="13">
        <f t="shared" si="3"/>
        <v>0.81818181818181823</v>
      </c>
      <c r="F7" s="13">
        <f t="shared" si="3"/>
        <v>0.92682926829268297</v>
      </c>
      <c r="G7" s="13">
        <f t="shared" si="3"/>
        <v>0.84210526315789469</v>
      </c>
      <c r="H7" s="13">
        <f t="shared" si="3"/>
        <v>0.87878787878787878</v>
      </c>
    </row>
    <row r="10" spans="1:8">
      <c r="A10" s="2" t="s">
        <v>63</v>
      </c>
    </row>
    <row r="11" spans="1:8" ht="31.5" customHeight="1">
      <c r="A11" s="4" t="s">
        <v>6</v>
      </c>
      <c r="B11" s="4" t="s">
        <v>7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</row>
    <row r="12" spans="1:8">
      <c r="A12" s="5" t="s">
        <v>15</v>
      </c>
      <c r="B12" s="15">
        <v>4</v>
      </c>
      <c r="C12" s="15">
        <v>11</v>
      </c>
      <c r="D12" s="15">
        <v>6</v>
      </c>
      <c r="E12" s="15">
        <v>6</v>
      </c>
      <c r="F12" s="15">
        <v>2</v>
      </c>
      <c r="G12" s="15">
        <v>8</v>
      </c>
      <c r="H12" s="6">
        <f t="shared" ref="H12:H21" si="4">SUM(B12:G12)</f>
        <v>37</v>
      </c>
    </row>
    <row r="13" spans="1:8">
      <c r="A13" s="5" t="s">
        <v>19</v>
      </c>
      <c r="B13" s="15">
        <v>2</v>
      </c>
      <c r="C13" s="15">
        <v>3</v>
      </c>
      <c r="D13" s="15">
        <v>3</v>
      </c>
      <c r="E13" s="15">
        <v>0</v>
      </c>
      <c r="F13" s="15">
        <v>2</v>
      </c>
      <c r="G13" s="15">
        <v>0</v>
      </c>
      <c r="H13" s="6">
        <f t="shared" si="4"/>
        <v>10</v>
      </c>
    </row>
    <row r="14" spans="1:8">
      <c r="A14" s="5" t="s">
        <v>20</v>
      </c>
      <c r="B14" s="15">
        <v>3</v>
      </c>
      <c r="C14" s="15">
        <v>1</v>
      </c>
      <c r="D14" s="15">
        <v>1</v>
      </c>
      <c r="E14" s="15">
        <v>2</v>
      </c>
      <c r="F14" s="15">
        <v>1</v>
      </c>
      <c r="G14" s="15">
        <v>0</v>
      </c>
      <c r="H14" s="6">
        <f t="shared" si="4"/>
        <v>8</v>
      </c>
    </row>
    <row r="15" spans="1:8">
      <c r="A15" s="5" t="s">
        <v>21</v>
      </c>
      <c r="B15" s="15">
        <v>1</v>
      </c>
      <c r="C15" s="15">
        <v>0</v>
      </c>
      <c r="D15" s="15">
        <v>3</v>
      </c>
      <c r="E15" s="15">
        <v>0</v>
      </c>
      <c r="F15" s="15">
        <v>1</v>
      </c>
      <c r="G15" s="15">
        <v>1</v>
      </c>
      <c r="H15" s="6">
        <f t="shared" si="4"/>
        <v>6</v>
      </c>
    </row>
    <row r="16" spans="1:8">
      <c r="A16" s="5" t="s">
        <v>22</v>
      </c>
      <c r="B16" s="15">
        <v>12</v>
      </c>
      <c r="C16" s="15">
        <v>14</v>
      </c>
      <c r="D16" s="15">
        <v>15</v>
      </c>
      <c r="E16" s="15">
        <v>13</v>
      </c>
      <c r="F16" s="15">
        <v>14</v>
      </c>
      <c r="G16" s="15">
        <v>12</v>
      </c>
      <c r="H16" s="6">
        <f t="shared" si="4"/>
        <v>80</v>
      </c>
    </row>
    <row r="17" spans="1:8">
      <c r="A17" s="5" t="s">
        <v>23</v>
      </c>
      <c r="B17" s="15">
        <v>6</v>
      </c>
      <c r="C17" s="15">
        <v>2</v>
      </c>
      <c r="D17" s="15">
        <v>4</v>
      </c>
      <c r="E17" s="15">
        <v>2</v>
      </c>
      <c r="F17" s="15">
        <v>6</v>
      </c>
      <c r="G17" s="15">
        <v>3</v>
      </c>
      <c r="H17" s="6">
        <f t="shared" si="4"/>
        <v>23</v>
      </c>
    </row>
    <row r="18" spans="1:8">
      <c r="A18" s="5" t="s">
        <v>24</v>
      </c>
      <c r="B18" s="15">
        <v>1</v>
      </c>
      <c r="C18" s="15">
        <v>6</v>
      </c>
      <c r="D18" s="15">
        <v>7</v>
      </c>
      <c r="E18" s="15">
        <v>6</v>
      </c>
      <c r="F18" s="15">
        <v>5</v>
      </c>
      <c r="G18" s="15">
        <v>5</v>
      </c>
      <c r="H18" s="6">
        <f t="shared" si="4"/>
        <v>30</v>
      </c>
    </row>
    <row r="19" spans="1:8">
      <c r="A19" s="5" t="s">
        <v>25</v>
      </c>
      <c r="B19" s="15">
        <v>3</v>
      </c>
      <c r="C19" s="15">
        <v>3</v>
      </c>
      <c r="D19" s="15">
        <v>0</v>
      </c>
      <c r="E19" s="15">
        <v>4</v>
      </c>
      <c r="F19" s="15">
        <v>2</v>
      </c>
      <c r="G19" s="15">
        <v>1</v>
      </c>
      <c r="H19" s="6">
        <f t="shared" si="4"/>
        <v>13</v>
      </c>
    </row>
    <row r="20" spans="1:8">
      <c r="A20" s="5" t="s">
        <v>29</v>
      </c>
      <c r="B20" s="15">
        <v>6</v>
      </c>
      <c r="C20" s="15">
        <v>5</v>
      </c>
      <c r="D20" s="15">
        <v>2</v>
      </c>
      <c r="E20" s="15">
        <v>3</v>
      </c>
      <c r="F20" s="15">
        <v>4</v>
      </c>
      <c r="G20" s="15">
        <v>1</v>
      </c>
      <c r="H20" s="6">
        <f t="shared" si="4"/>
        <v>21</v>
      </c>
    </row>
    <row r="21" spans="1:8" ht="15.75" customHeight="1">
      <c r="A21" s="5" t="s">
        <v>30</v>
      </c>
      <c r="B21" s="15">
        <v>0</v>
      </c>
      <c r="C21" s="15">
        <v>1</v>
      </c>
      <c r="D21" s="15">
        <v>1</v>
      </c>
      <c r="E21" s="15">
        <v>0</v>
      </c>
      <c r="F21" s="15">
        <v>1</v>
      </c>
      <c r="G21" s="15">
        <v>1</v>
      </c>
      <c r="H21" s="6">
        <f t="shared" si="4"/>
        <v>4</v>
      </c>
    </row>
    <row r="22" spans="1:8" ht="15.75" customHeight="1">
      <c r="A22" s="8" t="s">
        <v>26</v>
      </c>
      <c r="B22" s="9">
        <f t="shared" ref="B22:H22" si="5">SUM(B12:B21)</f>
        <v>38</v>
      </c>
      <c r="C22" s="9">
        <f t="shared" si="5"/>
        <v>46</v>
      </c>
      <c r="D22" s="9">
        <f t="shared" si="5"/>
        <v>42</v>
      </c>
      <c r="E22" s="9">
        <f t="shared" si="5"/>
        <v>36</v>
      </c>
      <c r="F22" s="9">
        <f t="shared" si="5"/>
        <v>38</v>
      </c>
      <c r="G22" s="9">
        <f t="shared" si="5"/>
        <v>32</v>
      </c>
      <c r="H22" s="9">
        <f t="shared" si="5"/>
        <v>232</v>
      </c>
    </row>
    <row r="23" spans="1:8" ht="15.75" customHeight="1"/>
    <row r="24" spans="1:8" ht="15.75" customHeight="1"/>
    <row r="25" spans="1:8" ht="15.75" customHeight="1">
      <c r="A25" s="2" t="s">
        <v>64</v>
      </c>
    </row>
    <row r="26" spans="1:8" ht="31.5" customHeight="1">
      <c r="A26" s="4" t="s">
        <v>6</v>
      </c>
      <c r="B26" s="4" t="s">
        <v>7</v>
      </c>
      <c r="C26" s="4" t="s">
        <v>9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14</v>
      </c>
    </row>
    <row r="27" spans="1:8" ht="15.75" customHeight="1">
      <c r="A27" s="5" t="s">
        <v>15</v>
      </c>
      <c r="B27" s="15">
        <v>1</v>
      </c>
      <c r="C27" s="15">
        <v>1</v>
      </c>
      <c r="D27" s="15">
        <v>2</v>
      </c>
      <c r="E27" s="15">
        <v>2</v>
      </c>
      <c r="F27" s="15">
        <v>0</v>
      </c>
      <c r="G27" s="15">
        <v>1</v>
      </c>
      <c r="H27" s="6">
        <f t="shared" ref="H27:H36" si="6">SUM(B27:G27)</f>
        <v>7</v>
      </c>
    </row>
    <row r="28" spans="1:8" ht="15.75" customHeight="1">
      <c r="A28" s="5" t="s">
        <v>19</v>
      </c>
      <c r="B28" s="15">
        <v>0</v>
      </c>
      <c r="C28" s="15">
        <v>0</v>
      </c>
      <c r="D28" s="15">
        <v>0</v>
      </c>
      <c r="E28" s="15">
        <v>1</v>
      </c>
      <c r="F28" s="15">
        <v>0</v>
      </c>
      <c r="G28" s="15">
        <v>2</v>
      </c>
      <c r="H28" s="6">
        <f t="shared" si="6"/>
        <v>3</v>
      </c>
    </row>
    <row r="29" spans="1:8" ht="15.75" customHeight="1">
      <c r="A29" s="5" t="s">
        <v>20</v>
      </c>
      <c r="B29" s="15">
        <v>0</v>
      </c>
      <c r="C29" s="15">
        <v>1</v>
      </c>
      <c r="D29" s="15">
        <v>0</v>
      </c>
      <c r="E29" s="15">
        <v>0</v>
      </c>
      <c r="F29" s="15">
        <v>0</v>
      </c>
      <c r="G29" s="15">
        <v>0</v>
      </c>
      <c r="H29" s="6">
        <f t="shared" si="6"/>
        <v>1</v>
      </c>
    </row>
    <row r="30" spans="1:8" ht="15.75" customHeight="1">
      <c r="A30" s="5" t="s">
        <v>21</v>
      </c>
      <c r="B30" s="15">
        <v>0</v>
      </c>
      <c r="C30" s="15">
        <v>0</v>
      </c>
      <c r="D30" s="15">
        <v>0</v>
      </c>
      <c r="E30" s="15">
        <v>1</v>
      </c>
      <c r="F30" s="15">
        <v>0</v>
      </c>
      <c r="G30" s="15">
        <v>0</v>
      </c>
      <c r="H30" s="6">
        <f t="shared" si="6"/>
        <v>1</v>
      </c>
    </row>
    <row r="31" spans="1:8" ht="15.75" customHeight="1">
      <c r="A31" s="5" t="s">
        <v>22</v>
      </c>
      <c r="B31" s="15">
        <v>1</v>
      </c>
      <c r="C31" s="15">
        <v>1</v>
      </c>
      <c r="D31" s="15">
        <v>2</v>
      </c>
      <c r="E31" s="15">
        <v>0</v>
      </c>
      <c r="F31" s="15">
        <v>2</v>
      </c>
      <c r="G31" s="15">
        <v>0</v>
      </c>
      <c r="H31" s="6">
        <f t="shared" si="6"/>
        <v>6</v>
      </c>
    </row>
    <row r="32" spans="1:8" ht="15.75" customHeight="1">
      <c r="A32" s="5" t="s">
        <v>23</v>
      </c>
      <c r="B32" s="15">
        <v>1</v>
      </c>
      <c r="C32" s="15">
        <v>0</v>
      </c>
      <c r="D32" s="15">
        <v>2</v>
      </c>
      <c r="E32" s="15">
        <v>0</v>
      </c>
      <c r="F32" s="15">
        <v>1</v>
      </c>
      <c r="G32" s="15">
        <v>2</v>
      </c>
      <c r="H32" s="6">
        <f t="shared" si="6"/>
        <v>6</v>
      </c>
    </row>
    <row r="33" spans="1:8" ht="15.75" customHeight="1">
      <c r="A33" s="5" t="s">
        <v>24</v>
      </c>
      <c r="B33" s="15">
        <v>0</v>
      </c>
      <c r="C33" s="15">
        <v>0</v>
      </c>
      <c r="D33" s="15">
        <v>0</v>
      </c>
      <c r="E33" s="15">
        <v>1</v>
      </c>
      <c r="F33" s="15">
        <v>0</v>
      </c>
      <c r="G33" s="15">
        <v>1</v>
      </c>
      <c r="H33" s="6">
        <f t="shared" si="6"/>
        <v>2</v>
      </c>
    </row>
    <row r="34" spans="1:8" ht="15.75" customHeight="1">
      <c r="A34" s="5" t="s">
        <v>25</v>
      </c>
      <c r="B34" s="15">
        <v>0</v>
      </c>
      <c r="C34" s="15">
        <v>0</v>
      </c>
      <c r="D34" s="15">
        <v>0</v>
      </c>
      <c r="E34" s="15">
        <v>1</v>
      </c>
      <c r="F34" s="15">
        <v>0</v>
      </c>
      <c r="G34" s="15">
        <v>0</v>
      </c>
      <c r="H34" s="6">
        <f t="shared" si="6"/>
        <v>1</v>
      </c>
    </row>
    <row r="35" spans="1:8" ht="15.75" customHeight="1">
      <c r="A35" s="5" t="s">
        <v>29</v>
      </c>
      <c r="B35" s="15">
        <v>1</v>
      </c>
      <c r="C35" s="15">
        <v>1</v>
      </c>
      <c r="D35" s="15">
        <v>1</v>
      </c>
      <c r="E35" s="15">
        <v>0</v>
      </c>
      <c r="F35" s="15">
        <v>0</v>
      </c>
      <c r="G35" s="15">
        <v>0</v>
      </c>
      <c r="H35" s="6">
        <f t="shared" si="6"/>
        <v>3</v>
      </c>
    </row>
    <row r="36" spans="1:8" ht="15.75" customHeight="1">
      <c r="A36" s="5" t="s">
        <v>30</v>
      </c>
      <c r="B36" s="15">
        <v>0</v>
      </c>
      <c r="C36" s="15">
        <v>0</v>
      </c>
      <c r="D36" s="15">
        <v>0</v>
      </c>
      <c r="E36" s="15">
        <v>2</v>
      </c>
      <c r="F36" s="15">
        <v>0</v>
      </c>
      <c r="G36" s="15">
        <v>0</v>
      </c>
      <c r="H36" s="6">
        <f t="shared" si="6"/>
        <v>2</v>
      </c>
    </row>
    <row r="37" spans="1:8" ht="15.75" customHeight="1">
      <c r="A37" s="8" t="s">
        <v>26</v>
      </c>
      <c r="B37" s="9">
        <f t="shared" ref="B37:H37" si="7">SUM(B27:B36)</f>
        <v>4</v>
      </c>
      <c r="C37" s="9">
        <f t="shared" si="7"/>
        <v>4</v>
      </c>
      <c r="D37" s="9">
        <f t="shared" si="7"/>
        <v>7</v>
      </c>
      <c r="E37" s="9">
        <f t="shared" si="7"/>
        <v>8</v>
      </c>
      <c r="F37" s="9">
        <f t="shared" si="7"/>
        <v>3</v>
      </c>
      <c r="G37" s="9">
        <f t="shared" si="7"/>
        <v>6</v>
      </c>
      <c r="H37" s="9">
        <f t="shared" si="7"/>
        <v>32</v>
      </c>
    </row>
    <row r="38" spans="1:8" ht="15.75" customHeight="1"/>
    <row r="39" spans="1:8" ht="15.75" customHeight="1">
      <c r="A39" s="3" t="s">
        <v>68</v>
      </c>
    </row>
    <row r="40" spans="1:8" ht="15.75" customHeight="1">
      <c r="A40" s="3" t="s">
        <v>69</v>
      </c>
    </row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workbookViewId="0"/>
  </sheetViews>
  <sheetFormatPr defaultColWidth="14.42578125" defaultRowHeight="15" customHeight="1"/>
  <cols>
    <col min="1" max="2" width="34" customWidth="1"/>
    <col min="3" max="8" width="12" customWidth="1"/>
    <col min="9" max="26" width="8.7109375" customWidth="1"/>
  </cols>
  <sheetData>
    <row r="1" spans="1:8" ht="15.75">
      <c r="A1" s="1" t="s">
        <v>65</v>
      </c>
    </row>
    <row r="3" spans="1:8" ht="31.5" customHeight="1">
      <c r="A3" s="4" t="s">
        <v>66</v>
      </c>
      <c r="B3" s="4" t="s">
        <v>7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5" t="s">
        <v>67</v>
      </c>
      <c r="B4" s="6">
        <f t="shared" ref="B4:G4" si="0">SUMIFS(C16:C75,$A$16:$A$75,$A4)</f>
        <v>0</v>
      </c>
      <c r="C4" s="6">
        <f t="shared" si="0"/>
        <v>2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ref="H4:H9" si="1">SUM(B4:G4)</f>
        <v>2</v>
      </c>
    </row>
    <row r="5" spans="1:8">
      <c r="A5" s="5" t="s">
        <v>70</v>
      </c>
      <c r="B5" s="6">
        <f t="shared" ref="B5:G5" si="2">SUMIFS(C16:C75,$A$16:$A$75,$A5)</f>
        <v>10</v>
      </c>
      <c r="C5" s="6">
        <f t="shared" si="2"/>
        <v>12</v>
      </c>
      <c r="D5" s="6">
        <f t="shared" si="2"/>
        <v>7</v>
      </c>
      <c r="E5" s="6">
        <f t="shared" si="2"/>
        <v>4</v>
      </c>
      <c r="F5" s="6">
        <f t="shared" si="2"/>
        <v>5</v>
      </c>
      <c r="G5" s="6">
        <f t="shared" si="2"/>
        <v>6</v>
      </c>
      <c r="H5" s="6">
        <f t="shared" si="1"/>
        <v>44</v>
      </c>
    </row>
    <row r="6" spans="1:8">
      <c r="A6" s="5" t="s">
        <v>71</v>
      </c>
      <c r="B6" s="6">
        <f t="shared" ref="B6:G6" si="3">SUMIFS(C16:C75,$A$16:$A$75,$A6)</f>
        <v>17</v>
      </c>
      <c r="C6" s="6">
        <f t="shared" si="3"/>
        <v>16</v>
      </c>
      <c r="D6" s="6">
        <f t="shared" si="3"/>
        <v>20</v>
      </c>
      <c r="E6" s="6">
        <f t="shared" si="3"/>
        <v>11</v>
      </c>
      <c r="F6" s="6">
        <f t="shared" si="3"/>
        <v>22</v>
      </c>
      <c r="G6" s="6">
        <f t="shared" si="3"/>
        <v>16</v>
      </c>
      <c r="H6" s="6">
        <f t="shared" si="1"/>
        <v>102</v>
      </c>
    </row>
    <row r="7" spans="1:8">
      <c r="A7" s="5" t="s">
        <v>72</v>
      </c>
      <c r="B7" s="6">
        <f t="shared" ref="B7:G7" si="4">SUMIFS(C16:C75,$A$16:$A$75,$A7)</f>
        <v>8</v>
      </c>
      <c r="C7" s="6">
        <f t="shared" si="4"/>
        <v>15</v>
      </c>
      <c r="D7" s="6">
        <f t="shared" si="4"/>
        <v>13</v>
      </c>
      <c r="E7" s="6">
        <f t="shared" si="4"/>
        <v>21</v>
      </c>
      <c r="F7" s="6">
        <f t="shared" si="4"/>
        <v>9</v>
      </c>
      <c r="G7" s="6">
        <f t="shared" si="4"/>
        <v>9</v>
      </c>
      <c r="H7" s="6">
        <f t="shared" si="1"/>
        <v>75</v>
      </c>
    </row>
    <row r="8" spans="1:8">
      <c r="A8" s="5" t="s">
        <v>73</v>
      </c>
      <c r="B8" s="6">
        <f t="shared" ref="B8:G8" si="5">SUMIFS(C16:C75,$A$16:$A$75,$A8)</f>
        <v>3</v>
      </c>
      <c r="C8" s="6">
        <f t="shared" si="5"/>
        <v>1</v>
      </c>
      <c r="D8" s="6">
        <f t="shared" si="5"/>
        <v>1</v>
      </c>
      <c r="E8" s="6">
        <f t="shared" si="5"/>
        <v>0</v>
      </c>
      <c r="F8" s="6">
        <f t="shared" si="5"/>
        <v>2</v>
      </c>
      <c r="G8" s="6">
        <f t="shared" si="5"/>
        <v>1</v>
      </c>
      <c r="H8" s="6">
        <f t="shared" si="1"/>
        <v>8</v>
      </c>
    </row>
    <row r="9" spans="1:8">
      <c r="A9" s="5" t="s">
        <v>74</v>
      </c>
      <c r="B9" s="6">
        <f t="shared" ref="B9:G9" si="6">SUMIFS(C16:C75,$A$16:$A$75,$A9)</f>
        <v>4</v>
      </c>
      <c r="C9" s="6">
        <f t="shared" si="6"/>
        <v>4</v>
      </c>
      <c r="D9" s="6">
        <f t="shared" si="6"/>
        <v>8</v>
      </c>
      <c r="E9" s="6">
        <f t="shared" si="6"/>
        <v>8</v>
      </c>
      <c r="F9" s="6">
        <f t="shared" si="6"/>
        <v>3</v>
      </c>
      <c r="G9" s="6">
        <f t="shared" si="6"/>
        <v>6</v>
      </c>
      <c r="H9" s="6">
        <f t="shared" si="1"/>
        <v>33</v>
      </c>
    </row>
    <row r="10" spans="1:8">
      <c r="A10" s="8" t="s">
        <v>26</v>
      </c>
      <c r="B10" s="9">
        <f t="shared" ref="B10:H10" si="7">SUM(B4:B9)</f>
        <v>42</v>
      </c>
      <c r="C10" s="9">
        <f t="shared" si="7"/>
        <v>50</v>
      </c>
      <c r="D10" s="9">
        <f t="shared" si="7"/>
        <v>49</v>
      </c>
      <c r="E10" s="9">
        <f t="shared" si="7"/>
        <v>44</v>
      </c>
      <c r="F10" s="9">
        <f t="shared" si="7"/>
        <v>41</v>
      </c>
      <c r="G10" s="9">
        <f t="shared" si="7"/>
        <v>38</v>
      </c>
      <c r="H10" s="9">
        <f t="shared" si="7"/>
        <v>264</v>
      </c>
    </row>
    <row r="11" spans="1:8">
      <c r="A11" s="5" t="s">
        <v>78</v>
      </c>
      <c r="B11" s="13">
        <f t="shared" ref="B11:H11" si="8">IF(B10=0,"–",(B4+B5)/B10)</f>
        <v>0.23809523809523808</v>
      </c>
      <c r="C11" s="13">
        <f t="shared" si="8"/>
        <v>0.28000000000000003</v>
      </c>
      <c r="D11" s="13">
        <f t="shared" si="8"/>
        <v>0.14285714285714285</v>
      </c>
      <c r="E11" s="13">
        <f t="shared" si="8"/>
        <v>9.0909090909090912E-2</v>
      </c>
      <c r="F11" s="13">
        <f t="shared" si="8"/>
        <v>0.12195121951219512</v>
      </c>
      <c r="G11" s="13">
        <f t="shared" si="8"/>
        <v>0.15789473684210525</v>
      </c>
      <c r="H11" s="13">
        <f t="shared" si="8"/>
        <v>0.17424242424242425</v>
      </c>
    </row>
    <row r="13" spans="1:8">
      <c r="A13" s="2" t="s">
        <v>80</v>
      </c>
    </row>
    <row r="15" spans="1:8" ht="31.5" customHeight="1">
      <c r="A15" s="4" t="s">
        <v>66</v>
      </c>
      <c r="B15" s="4" t="s">
        <v>6</v>
      </c>
      <c r="C15" s="4" t="s">
        <v>7</v>
      </c>
      <c r="D15" s="4" t="s">
        <v>9</v>
      </c>
      <c r="E15" s="4" t="s">
        <v>10</v>
      </c>
      <c r="F15" s="4" t="s">
        <v>11</v>
      </c>
      <c r="G15" s="4" t="s">
        <v>12</v>
      </c>
      <c r="H15" s="4" t="s">
        <v>13</v>
      </c>
    </row>
    <row r="16" spans="1:8">
      <c r="A16" s="5" t="s">
        <v>67</v>
      </c>
      <c r="B16" s="5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>
      <c r="A17" s="5" t="s">
        <v>67</v>
      </c>
      <c r="B17" s="5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>
      <c r="A18" s="5" t="s">
        <v>67</v>
      </c>
      <c r="B18" s="5" t="s">
        <v>20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</row>
    <row r="19" spans="1:8">
      <c r="A19" s="5" t="s">
        <v>67</v>
      </c>
      <c r="B19" s="5" t="s">
        <v>21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>
      <c r="A20" s="5" t="s">
        <v>67</v>
      </c>
      <c r="B20" s="5" t="s">
        <v>22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ht="15.75" customHeight="1">
      <c r="A21" s="5" t="s">
        <v>67</v>
      </c>
      <c r="B21" s="5" t="s">
        <v>23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.75" customHeight="1">
      <c r="A22" s="5" t="s">
        <v>67</v>
      </c>
      <c r="B22" s="5" t="s">
        <v>24</v>
      </c>
      <c r="C22" s="15">
        <v>0</v>
      </c>
      <c r="D22" s="15">
        <v>1</v>
      </c>
      <c r="E22" s="15">
        <v>0</v>
      </c>
      <c r="F22" s="15">
        <v>0</v>
      </c>
      <c r="G22" s="15">
        <v>0</v>
      </c>
      <c r="H22" s="15">
        <v>0</v>
      </c>
    </row>
    <row r="23" spans="1:8" ht="15.75" customHeight="1">
      <c r="A23" s="5" t="s">
        <v>67</v>
      </c>
      <c r="B23" s="5" t="s">
        <v>25</v>
      </c>
      <c r="C23" s="15">
        <v>0</v>
      </c>
      <c r="D23" s="15">
        <v>1</v>
      </c>
      <c r="E23" s="15">
        <v>0</v>
      </c>
      <c r="F23" s="15">
        <v>0</v>
      </c>
      <c r="G23" s="15">
        <v>0</v>
      </c>
      <c r="H23" s="15">
        <v>0</v>
      </c>
    </row>
    <row r="24" spans="1:8" ht="15.75" customHeight="1">
      <c r="A24" s="5" t="s">
        <v>67</v>
      </c>
      <c r="B24" s="5" t="s">
        <v>29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</row>
    <row r="25" spans="1:8" ht="15.75" customHeight="1">
      <c r="A25" s="5" t="s">
        <v>67</v>
      </c>
      <c r="B25" s="5" t="s">
        <v>30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</row>
    <row r="26" spans="1:8" ht="15.75" customHeight="1">
      <c r="A26" s="5" t="s">
        <v>70</v>
      </c>
      <c r="B26" s="5" t="s">
        <v>15</v>
      </c>
      <c r="C26" s="15">
        <v>1</v>
      </c>
      <c r="D26" s="15">
        <v>2</v>
      </c>
      <c r="E26" s="15">
        <v>1</v>
      </c>
      <c r="F26" s="15">
        <v>0</v>
      </c>
      <c r="G26" s="15">
        <v>1</v>
      </c>
      <c r="H26" s="15">
        <v>1</v>
      </c>
    </row>
    <row r="27" spans="1:8" ht="15.75" customHeight="1">
      <c r="A27" s="5" t="s">
        <v>70</v>
      </c>
      <c r="B27" s="5" t="s">
        <v>19</v>
      </c>
      <c r="C27" s="15">
        <v>1</v>
      </c>
      <c r="D27" s="15">
        <v>3</v>
      </c>
      <c r="E27" s="15">
        <v>1</v>
      </c>
      <c r="F27" s="15">
        <v>0</v>
      </c>
      <c r="G27" s="15">
        <v>0</v>
      </c>
      <c r="H27" s="15">
        <v>0</v>
      </c>
    </row>
    <row r="28" spans="1:8" ht="15.75" customHeight="1">
      <c r="A28" s="5" t="s">
        <v>70</v>
      </c>
      <c r="B28" s="5" t="s">
        <v>20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ht="15.75" customHeight="1">
      <c r="A29" s="5" t="s">
        <v>70</v>
      </c>
      <c r="B29" s="5" t="s">
        <v>21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</row>
    <row r="30" spans="1:8" ht="15.75" customHeight="1">
      <c r="A30" s="5" t="s">
        <v>70</v>
      </c>
      <c r="B30" s="5" t="s">
        <v>22</v>
      </c>
      <c r="C30" s="15">
        <v>4</v>
      </c>
      <c r="D30" s="15">
        <v>1</v>
      </c>
      <c r="E30" s="15">
        <v>3</v>
      </c>
      <c r="F30" s="15">
        <v>1</v>
      </c>
      <c r="G30" s="15">
        <v>2</v>
      </c>
      <c r="H30" s="15">
        <v>2</v>
      </c>
    </row>
    <row r="31" spans="1:8" ht="15.75" customHeight="1">
      <c r="A31" s="5" t="s">
        <v>70</v>
      </c>
      <c r="B31" s="5" t="s">
        <v>23</v>
      </c>
      <c r="C31" s="15">
        <v>3</v>
      </c>
      <c r="D31" s="15">
        <v>1</v>
      </c>
      <c r="E31" s="15">
        <v>1</v>
      </c>
      <c r="F31" s="15">
        <v>1</v>
      </c>
      <c r="G31" s="15">
        <v>0</v>
      </c>
      <c r="H31" s="15">
        <v>0</v>
      </c>
    </row>
    <row r="32" spans="1:8" ht="15.75" customHeight="1">
      <c r="A32" s="5" t="s">
        <v>70</v>
      </c>
      <c r="B32" s="5" t="s">
        <v>24</v>
      </c>
      <c r="C32" s="15">
        <v>0</v>
      </c>
      <c r="D32" s="15">
        <v>2</v>
      </c>
      <c r="E32" s="15">
        <v>1</v>
      </c>
      <c r="F32" s="15">
        <v>1</v>
      </c>
      <c r="G32" s="15">
        <v>0</v>
      </c>
      <c r="H32" s="15">
        <v>1</v>
      </c>
    </row>
    <row r="33" spans="1:8" ht="15.75" customHeight="1">
      <c r="A33" s="5" t="s">
        <v>70</v>
      </c>
      <c r="B33" s="5" t="s">
        <v>25</v>
      </c>
      <c r="C33" s="15">
        <v>0</v>
      </c>
      <c r="D33" s="15">
        <v>2</v>
      </c>
      <c r="E33" s="15">
        <v>0</v>
      </c>
      <c r="F33" s="15">
        <v>0</v>
      </c>
      <c r="G33" s="15">
        <v>0</v>
      </c>
      <c r="H33" s="15">
        <v>1</v>
      </c>
    </row>
    <row r="34" spans="1:8" ht="15.75" customHeight="1">
      <c r="A34" s="5" t="s">
        <v>70</v>
      </c>
      <c r="B34" s="5" t="s">
        <v>29</v>
      </c>
      <c r="C34" s="15">
        <v>1</v>
      </c>
      <c r="D34" s="15">
        <v>1</v>
      </c>
      <c r="E34" s="15">
        <v>0</v>
      </c>
      <c r="F34" s="15">
        <v>1</v>
      </c>
      <c r="G34" s="15">
        <v>2</v>
      </c>
      <c r="H34" s="15">
        <v>0</v>
      </c>
    </row>
    <row r="35" spans="1:8" ht="15.75" customHeight="1">
      <c r="A35" s="5" t="s">
        <v>70</v>
      </c>
      <c r="B35" s="5" t="s">
        <v>30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</row>
    <row r="36" spans="1:8" ht="15.75" customHeight="1">
      <c r="A36" s="5" t="s">
        <v>71</v>
      </c>
      <c r="B36" s="5" t="s">
        <v>15</v>
      </c>
      <c r="C36" s="15">
        <v>2</v>
      </c>
      <c r="D36" s="15">
        <v>5</v>
      </c>
      <c r="E36" s="15">
        <v>4</v>
      </c>
      <c r="F36" s="15">
        <v>3</v>
      </c>
      <c r="G36" s="15">
        <v>1</v>
      </c>
      <c r="H36" s="15">
        <v>4</v>
      </c>
    </row>
    <row r="37" spans="1:8" ht="15.75" customHeight="1">
      <c r="A37" s="5" t="s">
        <v>71</v>
      </c>
      <c r="B37" s="5" t="s">
        <v>19</v>
      </c>
      <c r="C37" s="15">
        <v>1</v>
      </c>
      <c r="D37" s="15">
        <v>0</v>
      </c>
      <c r="E37" s="15">
        <v>1</v>
      </c>
      <c r="F37" s="15">
        <v>0</v>
      </c>
      <c r="G37" s="15">
        <v>1</v>
      </c>
      <c r="H37" s="15">
        <v>0</v>
      </c>
    </row>
    <row r="38" spans="1:8" ht="15.75" customHeight="1">
      <c r="A38" s="5" t="s">
        <v>71</v>
      </c>
      <c r="B38" s="5" t="s">
        <v>20</v>
      </c>
      <c r="C38" s="15">
        <v>1</v>
      </c>
      <c r="D38" s="15">
        <v>1</v>
      </c>
      <c r="E38" s="15">
        <v>1</v>
      </c>
      <c r="F38" s="15">
        <v>1</v>
      </c>
      <c r="G38" s="15">
        <v>0</v>
      </c>
      <c r="H38" s="15">
        <v>0</v>
      </c>
    </row>
    <row r="39" spans="1:8" ht="15.75" customHeight="1">
      <c r="A39" s="5" t="s">
        <v>71</v>
      </c>
      <c r="B39" s="5" t="s">
        <v>21</v>
      </c>
      <c r="C39" s="15">
        <v>1</v>
      </c>
      <c r="D39" s="15">
        <v>0</v>
      </c>
      <c r="E39" s="15">
        <v>1</v>
      </c>
      <c r="F39" s="15">
        <v>0</v>
      </c>
      <c r="G39" s="15">
        <v>1</v>
      </c>
      <c r="H39" s="15">
        <v>0</v>
      </c>
    </row>
    <row r="40" spans="1:8" ht="15.75" customHeight="1">
      <c r="A40" s="5" t="s">
        <v>71</v>
      </c>
      <c r="B40" s="5" t="s">
        <v>22</v>
      </c>
      <c r="C40" s="15">
        <v>2</v>
      </c>
      <c r="D40" s="15">
        <v>7</v>
      </c>
      <c r="E40" s="15">
        <v>8</v>
      </c>
      <c r="F40" s="15">
        <v>4</v>
      </c>
      <c r="G40" s="15">
        <v>10</v>
      </c>
      <c r="H40" s="15">
        <v>7</v>
      </c>
    </row>
    <row r="41" spans="1:8" ht="15.75" customHeight="1">
      <c r="A41" s="5" t="s">
        <v>71</v>
      </c>
      <c r="B41" s="5" t="s">
        <v>23</v>
      </c>
      <c r="C41" s="15">
        <v>3</v>
      </c>
      <c r="D41" s="15">
        <v>1</v>
      </c>
      <c r="E41" s="15">
        <v>2</v>
      </c>
      <c r="F41" s="15">
        <v>1</v>
      </c>
      <c r="G41" s="15">
        <v>3</v>
      </c>
      <c r="H41" s="15">
        <v>2</v>
      </c>
    </row>
    <row r="42" spans="1:8" ht="15.75" customHeight="1">
      <c r="A42" s="5" t="s">
        <v>71</v>
      </c>
      <c r="B42" s="5" t="s">
        <v>24</v>
      </c>
      <c r="C42" s="15">
        <v>0</v>
      </c>
      <c r="D42" s="15">
        <v>0</v>
      </c>
      <c r="E42" s="15">
        <v>2</v>
      </c>
      <c r="F42" s="15">
        <v>1</v>
      </c>
      <c r="G42" s="15">
        <v>3</v>
      </c>
      <c r="H42" s="15">
        <v>2</v>
      </c>
    </row>
    <row r="43" spans="1:8" ht="15.75" customHeight="1">
      <c r="A43" s="5" t="s">
        <v>71</v>
      </c>
      <c r="B43" s="5" t="s">
        <v>25</v>
      </c>
      <c r="C43" s="15">
        <v>2</v>
      </c>
      <c r="D43" s="15">
        <v>0</v>
      </c>
      <c r="E43" s="15">
        <v>0</v>
      </c>
      <c r="F43" s="15">
        <v>0</v>
      </c>
      <c r="G43" s="15">
        <v>2</v>
      </c>
      <c r="H43" s="15">
        <v>0</v>
      </c>
    </row>
    <row r="44" spans="1:8" ht="15.75" customHeight="1">
      <c r="A44" s="5" t="s">
        <v>71</v>
      </c>
      <c r="B44" s="5" t="s">
        <v>29</v>
      </c>
      <c r="C44" s="15">
        <v>5</v>
      </c>
      <c r="D44" s="15">
        <v>1</v>
      </c>
      <c r="E44" s="15">
        <v>0</v>
      </c>
      <c r="F44" s="15">
        <v>1</v>
      </c>
      <c r="G44" s="15">
        <v>1</v>
      </c>
      <c r="H44" s="15">
        <v>1</v>
      </c>
    </row>
    <row r="45" spans="1:8" ht="15.75" customHeight="1">
      <c r="A45" s="5" t="s">
        <v>71</v>
      </c>
      <c r="B45" s="5" t="s">
        <v>30</v>
      </c>
      <c r="C45" s="15">
        <v>0</v>
      </c>
      <c r="D45" s="15">
        <v>1</v>
      </c>
      <c r="E45" s="15">
        <v>1</v>
      </c>
      <c r="F45" s="15">
        <v>0</v>
      </c>
      <c r="G45" s="15">
        <v>0</v>
      </c>
      <c r="H45" s="15">
        <v>0</v>
      </c>
    </row>
    <row r="46" spans="1:8" ht="15.75" customHeight="1">
      <c r="A46" s="5" t="s">
        <v>72</v>
      </c>
      <c r="B46" s="5" t="s">
        <v>15</v>
      </c>
      <c r="C46" s="15">
        <v>1</v>
      </c>
      <c r="D46" s="15">
        <v>4</v>
      </c>
      <c r="E46" s="15">
        <v>0</v>
      </c>
      <c r="F46" s="15">
        <v>3</v>
      </c>
      <c r="G46" s="15">
        <v>0</v>
      </c>
      <c r="H46" s="15">
        <v>2</v>
      </c>
    </row>
    <row r="47" spans="1:8" ht="15.75" customHeight="1">
      <c r="A47" s="5" t="s">
        <v>72</v>
      </c>
      <c r="B47" s="5" t="s">
        <v>19</v>
      </c>
      <c r="C47" s="15">
        <v>0</v>
      </c>
      <c r="D47" s="15">
        <v>0</v>
      </c>
      <c r="E47" s="15">
        <v>0</v>
      </c>
      <c r="F47" s="15">
        <v>0</v>
      </c>
      <c r="G47" s="15">
        <v>1</v>
      </c>
      <c r="H47" s="15">
        <v>0</v>
      </c>
    </row>
    <row r="48" spans="1:8" ht="15.75" customHeight="1">
      <c r="A48" s="5" t="s">
        <v>72</v>
      </c>
      <c r="B48" s="5" t="s">
        <v>20</v>
      </c>
      <c r="C48" s="15">
        <v>0</v>
      </c>
      <c r="D48" s="15">
        <v>0</v>
      </c>
      <c r="E48" s="15">
        <v>0</v>
      </c>
      <c r="F48" s="15">
        <v>1</v>
      </c>
      <c r="G48" s="15">
        <v>1</v>
      </c>
      <c r="H48" s="15">
        <v>0</v>
      </c>
    </row>
    <row r="49" spans="1:8" ht="15.75" customHeight="1">
      <c r="A49" s="5" t="s">
        <v>72</v>
      </c>
      <c r="B49" s="5" t="s">
        <v>21</v>
      </c>
      <c r="C49" s="15">
        <v>0</v>
      </c>
      <c r="D49" s="15">
        <v>0</v>
      </c>
      <c r="E49" s="15">
        <v>2</v>
      </c>
      <c r="F49" s="15">
        <v>0</v>
      </c>
      <c r="G49" s="15">
        <v>0</v>
      </c>
      <c r="H49" s="15">
        <v>0</v>
      </c>
    </row>
    <row r="50" spans="1:8" ht="15.75" customHeight="1">
      <c r="A50" s="5" t="s">
        <v>72</v>
      </c>
      <c r="B50" s="5" t="s">
        <v>22</v>
      </c>
      <c r="C50" s="15">
        <v>5</v>
      </c>
      <c r="D50" s="15">
        <v>5</v>
      </c>
      <c r="E50" s="15">
        <v>4</v>
      </c>
      <c r="F50" s="15">
        <v>8</v>
      </c>
      <c r="G50" s="15">
        <v>1</v>
      </c>
      <c r="H50" s="15">
        <v>3</v>
      </c>
    </row>
    <row r="51" spans="1:8" ht="15.75" customHeight="1">
      <c r="A51" s="5" t="s">
        <v>72</v>
      </c>
      <c r="B51" s="5" t="s">
        <v>23</v>
      </c>
      <c r="C51" s="15">
        <v>0</v>
      </c>
      <c r="D51" s="15">
        <v>0</v>
      </c>
      <c r="E51" s="15">
        <v>1</v>
      </c>
      <c r="F51" s="15">
        <v>0</v>
      </c>
      <c r="G51" s="15">
        <v>2</v>
      </c>
      <c r="H51" s="15">
        <v>1</v>
      </c>
    </row>
    <row r="52" spans="1:8" ht="15.75" customHeight="1">
      <c r="A52" s="5" t="s">
        <v>72</v>
      </c>
      <c r="B52" s="5" t="s">
        <v>24</v>
      </c>
      <c r="C52" s="15">
        <v>1</v>
      </c>
      <c r="D52" s="15">
        <v>3</v>
      </c>
      <c r="E52" s="15">
        <v>4</v>
      </c>
      <c r="F52" s="15">
        <v>4</v>
      </c>
      <c r="G52" s="15">
        <v>2</v>
      </c>
      <c r="H52" s="15">
        <v>2</v>
      </c>
    </row>
    <row r="53" spans="1:8" ht="15.75" customHeight="1">
      <c r="A53" s="5" t="s">
        <v>72</v>
      </c>
      <c r="B53" s="5" t="s">
        <v>25</v>
      </c>
      <c r="C53" s="15">
        <v>1</v>
      </c>
      <c r="D53" s="15">
        <v>0</v>
      </c>
      <c r="E53" s="15">
        <v>0</v>
      </c>
      <c r="F53" s="15">
        <v>4</v>
      </c>
      <c r="G53" s="15">
        <v>0</v>
      </c>
      <c r="H53" s="15">
        <v>0</v>
      </c>
    </row>
    <row r="54" spans="1:8" ht="15.75" customHeight="1">
      <c r="A54" s="5" t="s">
        <v>72</v>
      </c>
      <c r="B54" s="5" t="s">
        <v>29</v>
      </c>
      <c r="C54" s="15">
        <v>0</v>
      </c>
      <c r="D54" s="15">
        <v>3</v>
      </c>
      <c r="E54" s="15">
        <v>2</v>
      </c>
      <c r="F54" s="15">
        <v>1</v>
      </c>
      <c r="G54" s="15">
        <v>1</v>
      </c>
      <c r="H54" s="15">
        <v>0</v>
      </c>
    </row>
    <row r="55" spans="1:8" ht="15.75" customHeight="1">
      <c r="A55" s="5" t="s">
        <v>72</v>
      </c>
      <c r="B55" s="5" t="s">
        <v>30</v>
      </c>
      <c r="C55" s="15">
        <v>0</v>
      </c>
      <c r="D55" s="15">
        <v>0</v>
      </c>
      <c r="E55" s="15">
        <v>0</v>
      </c>
      <c r="F55" s="15">
        <v>0</v>
      </c>
      <c r="G55" s="15">
        <v>1</v>
      </c>
      <c r="H55" s="15">
        <v>1</v>
      </c>
    </row>
    <row r="56" spans="1:8" ht="15.75" customHeight="1">
      <c r="A56" s="5" t="s">
        <v>73</v>
      </c>
      <c r="B56" s="5" t="s">
        <v>15</v>
      </c>
      <c r="C56" s="15">
        <v>0</v>
      </c>
      <c r="D56" s="15">
        <v>0</v>
      </c>
      <c r="E56" s="15">
        <v>1</v>
      </c>
      <c r="F56" s="15">
        <v>0</v>
      </c>
      <c r="G56" s="15">
        <v>0</v>
      </c>
      <c r="H56" s="15">
        <v>1</v>
      </c>
    </row>
    <row r="57" spans="1:8" ht="15.75" customHeight="1">
      <c r="A57" s="5" t="s">
        <v>73</v>
      </c>
      <c r="B57" s="5" t="s">
        <v>19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</row>
    <row r="58" spans="1:8" ht="15.75" customHeight="1">
      <c r="A58" s="5" t="s">
        <v>73</v>
      </c>
      <c r="B58" s="5" t="s">
        <v>20</v>
      </c>
      <c r="C58" s="15">
        <v>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.75" customHeight="1">
      <c r="A59" s="5" t="s">
        <v>73</v>
      </c>
      <c r="B59" s="5" t="s">
        <v>21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</row>
    <row r="60" spans="1:8" ht="15.75" customHeight="1">
      <c r="A60" s="5" t="s">
        <v>73</v>
      </c>
      <c r="B60" s="5" t="s">
        <v>22</v>
      </c>
      <c r="C60" s="15">
        <v>1</v>
      </c>
      <c r="D60" s="15">
        <v>1</v>
      </c>
      <c r="E60" s="15">
        <v>0</v>
      </c>
      <c r="F60" s="15">
        <v>0</v>
      </c>
      <c r="G60" s="15">
        <v>1</v>
      </c>
      <c r="H60" s="15">
        <v>0</v>
      </c>
    </row>
    <row r="61" spans="1:8" ht="15.75" customHeight="1">
      <c r="A61" s="5" t="s">
        <v>73</v>
      </c>
      <c r="B61" s="5" t="s">
        <v>23</v>
      </c>
      <c r="C61" s="15">
        <v>0</v>
      </c>
      <c r="D61" s="15">
        <v>0</v>
      </c>
      <c r="E61" s="15">
        <v>0</v>
      </c>
      <c r="F61" s="15">
        <v>0</v>
      </c>
      <c r="G61" s="15">
        <v>1</v>
      </c>
      <c r="H61" s="15">
        <v>0</v>
      </c>
    </row>
    <row r="62" spans="1:8" ht="15.75" customHeight="1">
      <c r="A62" s="5" t="s">
        <v>73</v>
      </c>
      <c r="B62" s="5" t="s">
        <v>24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</row>
    <row r="63" spans="1:8" ht="15.75" customHeight="1">
      <c r="A63" s="5" t="s">
        <v>73</v>
      </c>
      <c r="B63" s="5" t="s">
        <v>25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ht="15.75" customHeight="1">
      <c r="A64" s="5" t="s">
        <v>73</v>
      </c>
      <c r="B64" s="5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ht="15.75" customHeight="1">
      <c r="A65" s="5" t="s">
        <v>73</v>
      </c>
      <c r="B65" s="5" t="s">
        <v>30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ht="15.75" customHeight="1">
      <c r="A66" s="5" t="s">
        <v>74</v>
      </c>
      <c r="B66" s="5" t="s">
        <v>15</v>
      </c>
      <c r="C66" s="15">
        <v>1</v>
      </c>
      <c r="D66" s="15">
        <v>1</v>
      </c>
      <c r="E66" s="15">
        <v>2</v>
      </c>
      <c r="F66" s="15">
        <v>2</v>
      </c>
      <c r="G66" s="15">
        <v>0</v>
      </c>
      <c r="H66" s="15">
        <v>1</v>
      </c>
    </row>
    <row r="67" spans="1:8" ht="15.75" customHeight="1">
      <c r="A67" s="5" t="s">
        <v>74</v>
      </c>
      <c r="B67" s="5" t="s">
        <v>19</v>
      </c>
      <c r="C67" s="15">
        <v>0</v>
      </c>
      <c r="D67" s="15">
        <v>0</v>
      </c>
      <c r="E67" s="15">
        <v>1</v>
      </c>
      <c r="F67" s="15">
        <v>1</v>
      </c>
      <c r="G67" s="15">
        <v>0</v>
      </c>
      <c r="H67" s="15">
        <v>2</v>
      </c>
    </row>
    <row r="68" spans="1:8" ht="15.75" customHeight="1">
      <c r="A68" s="5" t="s">
        <v>74</v>
      </c>
      <c r="B68" s="5" t="s">
        <v>20</v>
      </c>
      <c r="C68" s="15">
        <v>0</v>
      </c>
      <c r="D68" s="15">
        <v>1</v>
      </c>
      <c r="E68" s="15">
        <v>0</v>
      </c>
      <c r="F68" s="15">
        <v>0</v>
      </c>
      <c r="G68" s="15">
        <v>0</v>
      </c>
      <c r="H68" s="15">
        <v>0</v>
      </c>
    </row>
    <row r="69" spans="1:8" ht="15.75" customHeight="1">
      <c r="A69" s="5" t="s">
        <v>74</v>
      </c>
      <c r="B69" s="5" t="s">
        <v>21</v>
      </c>
      <c r="C69" s="15">
        <v>0</v>
      </c>
      <c r="D69" s="15">
        <v>0</v>
      </c>
      <c r="E69" s="15">
        <v>0</v>
      </c>
      <c r="F69" s="15">
        <v>1</v>
      </c>
      <c r="G69" s="15">
        <v>0</v>
      </c>
      <c r="H69" s="15">
        <v>0</v>
      </c>
    </row>
    <row r="70" spans="1:8" ht="15.75" customHeight="1">
      <c r="A70" s="5" t="s">
        <v>74</v>
      </c>
      <c r="B70" s="5" t="s">
        <v>22</v>
      </c>
      <c r="C70" s="15">
        <v>1</v>
      </c>
      <c r="D70" s="15">
        <v>1</v>
      </c>
      <c r="E70" s="15">
        <v>2</v>
      </c>
      <c r="F70" s="15">
        <v>0</v>
      </c>
      <c r="G70" s="15">
        <v>2</v>
      </c>
      <c r="H70" s="15">
        <v>0</v>
      </c>
    </row>
    <row r="71" spans="1:8" ht="15.75" customHeight="1">
      <c r="A71" s="5" t="s">
        <v>74</v>
      </c>
      <c r="B71" s="5" t="s">
        <v>23</v>
      </c>
      <c r="C71" s="15">
        <v>1</v>
      </c>
      <c r="D71" s="15">
        <v>0</v>
      </c>
      <c r="E71" s="15">
        <v>2</v>
      </c>
      <c r="F71" s="15">
        <v>0</v>
      </c>
      <c r="G71" s="15">
        <v>1</v>
      </c>
      <c r="H71" s="15">
        <v>2</v>
      </c>
    </row>
    <row r="72" spans="1:8" ht="15.75" customHeight="1">
      <c r="A72" s="5" t="s">
        <v>74</v>
      </c>
      <c r="B72" s="5" t="s">
        <v>24</v>
      </c>
      <c r="C72" s="15">
        <v>0</v>
      </c>
      <c r="D72" s="15">
        <v>0</v>
      </c>
      <c r="E72" s="15">
        <v>0</v>
      </c>
      <c r="F72" s="15">
        <v>1</v>
      </c>
      <c r="G72" s="15">
        <v>0</v>
      </c>
      <c r="H72" s="15">
        <v>1</v>
      </c>
    </row>
    <row r="73" spans="1:8" ht="15.75" customHeight="1">
      <c r="A73" s="5" t="s">
        <v>74</v>
      </c>
      <c r="B73" s="5" t="s">
        <v>25</v>
      </c>
      <c r="C73" s="15">
        <v>0</v>
      </c>
      <c r="D73" s="15">
        <v>0</v>
      </c>
      <c r="E73" s="15">
        <v>0</v>
      </c>
      <c r="F73" s="15">
        <v>1</v>
      </c>
      <c r="G73" s="15">
        <v>0</v>
      </c>
      <c r="H73" s="15">
        <v>0</v>
      </c>
    </row>
    <row r="74" spans="1:8" ht="15.75" customHeight="1">
      <c r="A74" s="5" t="s">
        <v>74</v>
      </c>
      <c r="B74" s="5" t="s">
        <v>29</v>
      </c>
      <c r="C74" s="15">
        <v>1</v>
      </c>
      <c r="D74" s="15">
        <v>1</v>
      </c>
      <c r="E74" s="15">
        <v>1</v>
      </c>
      <c r="F74" s="15">
        <v>0</v>
      </c>
      <c r="G74" s="15">
        <v>0</v>
      </c>
      <c r="H74" s="15">
        <v>0</v>
      </c>
    </row>
    <row r="75" spans="1:8" ht="15.75" customHeight="1">
      <c r="A75" s="5" t="s">
        <v>74</v>
      </c>
      <c r="B75" s="5" t="s">
        <v>30</v>
      </c>
      <c r="C75" s="15">
        <v>0</v>
      </c>
      <c r="D75" s="15">
        <v>0</v>
      </c>
      <c r="E75" s="15">
        <v>0</v>
      </c>
      <c r="F75" s="15">
        <v>2</v>
      </c>
      <c r="G75" s="15">
        <v>0</v>
      </c>
      <c r="H75" s="15">
        <v>0</v>
      </c>
    </row>
    <row r="76" spans="1:8" ht="15.75" customHeight="1"/>
    <row r="77" spans="1:8" ht="15.75" customHeight="1">
      <c r="A77" s="3" t="s">
        <v>93</v>
      </c>
    </row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workbookViewId="0"/>
  </sheetViews>
  <sheetFormatPr defaultColWidth="14.42578125" defaultRowHeight="15" customHeight="1"/>
  <cols>
    <col min="1" max="1" width="40" customWidth="1"/>
    <col min="2" max="2" width="34" customWidth="1"/>
    <col min="3" max="8" width="12" customWidth="1"/>
    <col min="9" max="26" width="8.7109375" customWidth="1"/>
  </cols>
  <sheetData>
    <row r="1" spans="1:8" ht="15.75">
      <c r="A1" s="1" t="s">
        <v>75</v>
      </c>
    </row>
    <row r="3" spans="1:8" ht="31.5" customHeight="1">
      <c r="A3" s="4" t="s">
        <v>76</v>
      </c>
      <c r="B3" s="4" t="s">
        <v>7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5" t="s">
        <v>77</v>
      </c>
      <c r="B4" s="6">
        <f t="shared" ref="B4:G4" si="0">SUMIFS(C17:C86,$A$17:$A$86,$A4)</f>
        <v>0</v>
      </c>
      <c r="C4" s="6">
        <f t="shared" si="0"/>
        <v>1</v>
      </c>
      <c r="D4" s="6">
        <f t="shared" si="0"/>
        <v>1</v>
      </c>
      <c r="E4" s="6">
        <f t="shared" si="0"/>
        <v>1</v>
      </c>
      <c r="F4" s="6">
        <f t="shared" si="0"/>
        <v>1</v>
      </c>
      <c r="G4" s="6">
        <f t="shared" si="0"/>
        <v>0</v>
      </c>
      <c r="H4" s="6">
        <f t="shared" ref="H4:H10" si="1">SUM(B4:G4)</f>
        <v>4</v>
      </c>
    </row>
    <row r="5" spans="1:8">
      <c r="A5" s="5" t="s">
        <v>79</v>
      </c>
      <c r="B5" s="6">
        <f t="shared" ref="B5:G5" si="2">SUMIFS(C17:C86,$A$17:$A$86,$A5)</f>
        <v>1</v>
      </c>
      <c r="C5" s="6">
        <f t="shared" si="2"/>
        <v>4</v>
      </c>
      <c r="D5" s="6">
        <f t="shared" si="2"/>
        <v>1</v>
      </c>
      <c r="E5" s="6">
        <f t="shared" si="2"/>
        <v>4</v>
      </c>
      <c r="F5" s="6">
        <f t="shared" si="2"/>
        <v>2</v>
      </c>
      <c r="G5" s="6">
        <f t="shared" si="2"/>
        <v>0</v>
      </c>
      <c r="H5" s="6">
        <f t="shared" si="1"/>
        <v>12</v>
      </c>
    </row>
    <row r="6" spans="1:8">
      <c r="A6" s="5" t="s">
        <v>81</v>
      </c>
      <c r="B6" s="6">
        <f t="shared" ref="B6:G6" si="3">SUMIFS(C17:C86,$A$17:$A$86,$A6)</f>
        <v>9</v>
      </c>
      <c r="C6" s="6">
        <f t="shared" si="3"/>
        <v>10</v>
      </c>
      <c r="D6" s="6">
        <f t="shared" si="3"/>
        <v>6</v>
      </c>
      <c r="E6" s="6">
        <f t="shared" si="3"/>
        <v>3</v>
      </c>
      <c r="F6" s="6">
        <f t="shared" si="3"/>
        <v>4</v>
      </c>
      <c r="G6" s="6">
        <f t="shared" si="3"/>
        <v>7</v>
      </c>
      <c r="H6" s="6">
        <f t="shared" si="1"/>
        <v>39</v>
      </c>
    </row>
    <row r="7" spans="1:8">
      <c r="A7" s="5" t="s">
        <v>82</v>
      </c>
      <c r="B7" s="6">
        <f t="shared" ref="B7:G7" si="4">SUMIFS(C17:C86,$A$17:$A$86,$A7)</f>
        <v>23</v>
      </c>
      <c r="C7" s="6">
        <f t="shared" si="4"/>
        <v>27</v>
      </c>
      <c r="D7" s="6">
        <f t="shared" si="4"/>
        <v>30</v>
      </c>
      <c r="E7" s="6">
        <f t="shared" si="4"/>
        <v>24</v>
      </c>
      <c r="F7" s="6">
        <f t="shared" si="4"/>
        <v>26</v>
      </c>
      <c r="G7" s="6">
        <f t="shared" si="4"/>
        <v>21</v>
      </c>
      <c r="H7" s="6">
        <f t="shared" si="1"/>
        <v>151</v>
      </c>
    </row>
    <row r="8" spans="1:8">
      <c r="A8" s="5" t="s">
        <v>86</v>
      </c>
      <c r="B8" s="6">
        <f t="shared" ref="B8:G8" si="5">SUMIFS(C17:C86,$A$17:$A$86,$A8)</f>
        <v>4</v>
      </c>
      <c r="C8" s="6">
        <f t="shared" si="5"/>
        <v>3</v>
      </c>
      <c r="D8" s="6">
        <f t="shared" si="5"/>
        <v>4</v>
      </c>
      <c r="E8" s="6">
        <f t="shared" si="5"/>
        <v>3</v>
      </c>
      <c r="F8" s="6">
        <f t="shared" si="5"/>
        <v>5</v>
      </c>
      <c r="G8" s="6">
        <f t="shared" si="5"/>
        <v>4</v>
      </c>
      <c r="H8" s="6">
        <f t="shared" si="1"/>
        <v>23</v>
      </c>
    </row>
    <row r="9" spans="1:8">
      <c r="A9" s="5" t="s">
        <v>87</v>
      </c>
      <c r="B9" s="6">
        <f t="shared" ref="B9:G9" si="6">SUMIFS(C17:C86,$A$17:$A$86,$A9)</f>
        <v>0</v>
      </c>
      <c r="C9" s="6">
        <f t="shared" si="6"/>
        <v>1</v>
      </c>
      <c r="D9" s="6">
        <f t="shared" si="6"/>
        <v>0</v>
      </c>
      <c r="E9" s="6">
        <f t="shared" si="6"/>
        <v>1</v>
      </c>
      <c r="F9" s="6">
        <f t="shared" si="6"/>
        <v>0</v>
      </c>
      <c r="G9" s="6">
        <f t="shared" si="6"/>
        <v>0</v>
      </c>
      <c r="H9" s="6">
        <f t="shared" si="1"/>
        <v>2</v>
      </c>
    </row>
    <row r="10" spans="1:8">
      <c r="A10" s="5" t="s">
        <v>74</v>
      </c>
      <c r="B10" s="6">
        <f t="shared" ref="B10:G10" si="7">SUMIFS(C17:C86,$A$17:$A$86,$A10)</f>
        <v>5</v>
      </c>
      <c r="C10" s="6">
        <f t="shared" si="7"/>
        <v>4</v>
      </c>
      <c r="D10" s="6">
        <f t="shared" si="7"/>
        <v>7</v>
      </c>
      <c r="E10" s="6">
        <f t="shared" si="7"/>
        <v>8</v>
      </c>
      <c r="F10" s="6">
        <f t="shared" si="7"/>
        <v>3</v>
      </c>
      <c r="G10" s="6">
        <f t="shared" si="7"/>
        <v>6</v>
      </c>
      <c r="H10" s="6">
        <f t="shared" si="1"/>
        <v>33</v>
      </c>
    </row>
    <row r="11" spans="1:8">
      <c r="A11" s="8" t="s">
        <v>26</v>
      </c>
      <c r="B11" s="9">
        <f t="shared" ref="B11:H11" si="8">SUM(B4:B10)</f>
        <v>42</v>
      </c>
      <c r="C11" s="9">
        <f t="shared" si="8"/>
        <v>50</v>
      </c>
      <c r="D11" s="9">
        <f t="shared" si="8"/>
        <v>49</v>
      </c>
      <c r="E11" s="9">
        <f t="shared" si="8"/>
        <v>44</v>
      </c>
      <c r="F11" s="9">
        <f t="shared" si="8"/>
        <v>41</v>
      </c>
      <c r="G11" s="9">
        <f t="shared" si="8"/>
        <v>38</v>
      </c>
      <c r="H11" s="9">
        <f t="shared" si="8"/>
        <v>264</v>
      </c>
    </row>
    <row r="12" spans="1:8">
      <c r="A12" s="5" t="s">
        <v>91</v>
      </c>
      <c r="B12" s="13">
        <f t="shared" ref="B12:H12" si="9">IF(B11=0,"–",(B4+B5+B6)/B11)</f>
        <v>0.23809523809523808</v>
      </c>
      <c r="C12" s="13">
        <f t="shared" si="9"/>
        <v>0.3</v>
      </c>
      <c r="D12" s="13">
        <f t="shared" si="9"/>
        <v>0.16326530612244897</v>
      </c>
      <c r="E12" s="13">
        <f t="shared" si="9"/>
        <v>0.18181818181818182</v>
      </c>
      <c r="F12" s="13">
        <f t="shared" si="9"/>
        <v>0.17073170731707318</v>
      </c>
      <c r="G12" s="13">
        <f t="shared" si="9"/>
        <v>0.18421052631578946</v>
      </c>
      <c r="H12" s="13">
        <f t="shared" si="9"/>
        <v>0.20833333333333334</v>
      </c>
    </row>
    <row r="14" spans="1:8">
      <c r="A14" s="2" t="s">
        <v>80</v>
      </c>
    </row>
    <row r="16" spans="1:8" ht="31.5" customHeight="1">
      <c r="A16" s="4" t="s">
        <v>76</v>
      </c>
      <c r="B16" s="4" t="s">
        <v>6</v>
      </c>
      <c r="C16" s="4" t="s">
        <v>7</v>
      </c>
      <c r="D16" s="4" t="s">
        <v>9</v>
      </c>
      <c r="E16" s="4" t="s">
        <v>10</v>
      </c>
      <c r="F16" s="4" t="s">
        <v>11</v>
      </c>
      <c r="G16" s="4" t="s">
        <v>12</v>
      </c>
      <c r="H16" s="4" t="s">
        <v>13</v>
      </c>
    </row>
    <row r="17" spans="1:8">
      <c r="A17" s="5" t="s">
        <v>77</v>
      </c>
      <c r="B17" s="5" t="s">
        <v>15</v>
      </c>
      <c r="C17" s="15">
        <v>0</v>
      </c>
      <c r="D17" s="15">
        <v>1</v>
      </c>
      <c r="E17" s="15">
        <v>0</v>
      </c>
      <c r="F17" s="15">
        <v>0</v>
      </c>
      <c r="G17" s="15">
        <v>0</v>
      </c>
      <c r="H17" s="15">
        <v>0</v>
      </c>
    </row>
    <row r="18" spans="1:8">
      <c r="A18" s="5" t="s">
        <v>77</v>
      </c>
      <c r="B18" s="5" t="s">
        <v>19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</row>
    <row r="19" spans="1:8">
      <c r="A19" s="5" t="s">
        <v>77</v>
      </c>
      <c r="B19" s="5" t="s">
        <v>20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>
      <c r="A20" s="5" t="s">
        <v>77</v>
      </c>
      <c r="B20" s="5" t="s">
        <v>21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ht="15.75" customHeight="1">
      <c r="A21" s="5" t="s">
        <v>77</v>
      </c>
      <c r="B21" s="5" t="s">
        <v>22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.75" customHeight="1">
      <c r="A22" s="5" t="s">
        <v>77</v>
      </c>
      <c r="B22" s="5" t="s">
        <v>23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5.75" customHeight="1">
      <c r="A23" s="5" t="s">
        <v>77</v>
      </c>
      <c r="B23" s="5" t="s">
        <v>24</v>
      </c>
      <c r="C23" s="15">
        <v>0</v>
      </c>
      <c r="D23" s="15">
        <v>0</v>
      </c>
      <c r="E23" s="15">
        <v>1</v>
      </c>
      <c r="F23" s="15">
        <v>0</v>
      </c>
      <c r="G23" s="15">
        <v>1</v>
      </c>
      <c r="H23" s="15">
        <v>0</v>
      </c>
    </row>
    <row r="24" spans="1:8" ht="15.75" customHeight="1">
      <c r="A24" s="5" t="s">
        <v>77</v>
      </c>
      <c r="B24" s="5" t="s">
        <v>25</v>
      </c>
      <c r="C24" s="15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</row>
    <row r="25" spans="1:8" ht="15.75" customHeight="1">
      <c r="A25" s="5" t="s">
        <v>77</v>
      </c>
      <c r="B25" s="5" t="s">
        <v>29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</row>
    <row r="26" spans="1:8" ht="15.75" customHeight="1">
      <c r="A26" s="5" t="s">
        <v>77</v>
      </c>
      <c r="B26" s="5" t="s">
        <v>30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ht="15.75" customHeight="1">
      <c r="A27" s="5" t="s">
        <v>79</v>
      </c>
      <c r="B27" s="5" t="s">
        <v>15</v>
      </c>
      <c r="C27" s="15">
        <v>0</v>
      </c>
      <c r="D27" s="15">
        <v>1</v>
      </c>
      <c r="E27" s="15">
        <v>0</v>
      </c>
      <c r="F27" s="15">
        <v>1</v>
      </c>
      <c r="G27" s="15">
        <v>0</v>
      </c>
      <c r="H27" s="15">
        <v>0</v>
      </c>
    </row>
    <row r="28" spans="1:8" ht="15.75" customHeight="1">
      <c r="A28" s="5" t="s">
        <v>79</v>
      </c>
      <c r="B28" s="5" t="s">
        <v>19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ht="15.75" customHeight="1">
      <c r="A29" s="5" t="s">
        <v>79</v>
      </c>
      <c r="B29" s="5" t="s">
        <v>20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5.75" customHeight="1">
      <c r="A30" s="5" t="s">
        <v>79</v>
      </c>
      <c r="B30" s="5" t="s">
        <v>21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5.75" customHeight="1">
      <c r="A31" s="5" t="s">
        <v>79</v>
      </c>
      <c r="B31" s="5" t="s">
        <v>22</v>
      </c>
      <c r="C31" s="15">
        <v>0</v>
      </c>
      <c r="D31" s="15">
        <v>1</v>
      </c>
      <c r="E31" s="15">
        <v>0</v>
      </c>
      <c r="F31" s="15">
        <v>0</v>
      </c>
      <c r="G31" s="15">
        <v>2</v>
      </c>
      <c r="H31" s="15">
        <v>0</v>
      </c>
    </row>
    <row r="32" spans="1:8" ht="15.75" customHeight="1">
      <c r="A32" s="5" t="s">
        <v>79</v>
      </c>
      <c r="B32" s="5" t="s">
        <v>23</v>
      </c>
      <c r="C32" s="15">
        <v>1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</row>
    <row r="33" spans="1:8" ht="15.75" customHeight="1">
      <c r="A33" s="5" t="s">
        <v>79</v>
      </c>
      <c r="B33" s="5" t="s">
        <v>24</v>
      </c>
      <c r="C33" s="15">
        <v>0</v>
      </c>
      <c r="D33" s="15">
        <v>1</v>
      </c>
      <c r="E33" s="15">
        <v>1</v>
      </c>
      <c r="F33" s="15">
        <v>2</v>
      </c>
      <c r="G33" s="15">
        <v>0</v>
      </c>
      <c r="H33" s="15">
        <v>0</v>
      </c>
    </row>
    <row r="34" spans="1:8" ht="15.75" customHeight="1">
      <c r="A34" s="5" t="s">
        <v>79</v>
      </c>
      <c r="B34" s="5" t="s">
        <v>25</v>
      </c>
      <c r="C34" s="15">
        <v>0</v>
      </c>
      <c r="D34" s="15">
        <v>0</v>
      </c>
      <c r="E34" s="15">
        <v>0</v>
      </c>
      <c r="F34" s="15">
        <v>1</v>
      </c>
      <c r="G34" s="15">
        <v>0</v>
      </c>
      <c r="H34" s="15">
        <v>0</v>
      </c>
    </row>
    <row r="35" spans="1:8" ht="15.75" customHeight="1">
      <c r="A35" s="5" t="s">
        <v>79</v>
      </c>
      <c r="B35" s="5" t="s">
        <v>29</v>
      </c>
      <c r="C35" s="15">
        <v>0</v>
      </c>
      <c r="D35" s="15">
        <v>1</v>
      </c>
      <c r="E35" s="15">
        <v>0</v>
      </c>
      <c r="F35" s="15">
        <v>0</v>
      </c>
      <c r="G35" s="15">
        <v>0</v>
      </c>
      <c r="H35" s="15">
        <v>0</v>
      </c>
    </row>
    <row r="36" spans="1:8" ht="15.75" customHeight="1">
      <c r="A36" s="5" t="s">
        <v>79</v>
      </c>
      <c r="B36" s="5" t="s">
        <v>30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</row>
    <row r="37" spans="1:8" ht="15.75" customHeight="1">
      <c r="A37" s="5" t="s">
        <v>81</v>
      </c>
      <c r="B37" s="5" t="s">
        <v>15</v>
      </c>
      <c r="C37" s="15">
        <v>0</v>
      </c>
      <c r="D37" s="15">
        <v>4</v>
      </c>
      <c r="E37" s="15">
        <v>0</v>
      </c>
      <c r="F37" s="15">
        <v>0</v>
      </c>
      <c r="G37" s="15">
        <v>0</v>
      </c>
      <c r="H37" s="15">
        <v>2</v>
      </c>
    </row>
    <row r="38" spans="1:8" ht="15.75" customHeight="1">
      <c r="A38" s="5" t="s">
        <v>81</v>
      </c>
      <c r="B38" s="5" t="s">
        <v>19</v>
      </c>
      <c r="C38" s="15">
        <v>0</v>
      </c>
      <c r="D38" s="15">
        <v>0</v>
      </c>
      <c r="E38" s="15">
        <v>1</v>
      </c>
      <c r="F38" s="15">
        <v>0</v>
      </c>
      <c r="G38" s="15">
        <v>1</v>
      </c>
      <c r="H38" s="15">
        <v>0</v>
      </c>
    </row>
    <row r="39" spans="1:8" ht="15.75" customHeight="1">
      <c r="A39" s="5" t="s">
        <v>81</v>
      </c>
      <c r="B39" s="5" t="s">
        <v>20</v>
      </c>
      <c r="C39" s="15">
        <v>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ht="15.75" customHeight="1">
      <c r="A40" s="5" t="s">
        <v>81</v>
      </c>
      <c r="B40" s="5" t="s">
        <v>21</v>
      </c>
      <c r="C40" s="15">
        <v>0</v>
      </c>
      <c r="D40" s="15">
        <v>0</v>
      </c>
      <c r="E40" s="15">
        <v>1</v>
      </c>
      <c r="F40" s="15">
        <v>0</v>
      </c>
      <c r="G40" s="15">
        <v>0</v>
      </c>
      <c r="H40" s="15">
        <v>0</v>
      </c>
    </row>
    <row r="41" spans="1:8" ht="15.75" customHeight="1">
      <c r="A41" s="5" t="s">
        <v>81</v>
      </c>
      <c r="B41" s="5" t="s">
        <v>22</v>
      </c>
      <c r="C41" s="15">
        <v>3</v>
      </c>
      <c r="D41" s="15">
        <v>1</v>
      </c>
      <c r="E41" s="15">
        <v>2</v>
      </c>
      <c r="F41" s="15">
        <v>1</v>
      </c>
      <c r="G41" s="15">
        <v>2</v>
      </c>
      <c r="H41" s="15">
        <v>2</v>
      </c>
    </row>
    <row r="42" spans="1:8" ht="15.75" customHeight="1">
      <c r="A42" s="5" t="s">
        <v>81</v>
      </c>
      <c r="B42" s="5" t="s">
        <v>23</v>
      </c>
      <c r="C42" s="15">
        <v>1</v>
      </c>
      <c r="D42" s="15">
        <v>0</v>
      </c>
      <c r="E42" s="15">
        <v>0</v>
      </c>
      <c r="F42" s="15">
        <v>0</v>
      </c>
      <c r="G42" s="15">
        <v>1</v>
      </c>
      <c r="H42" s="15">
        <v>1</v>
      </c>
    </row>
    <row r="43" spans="1:8" ht="15.75" customHeight="1">
      <c r="A43" s="5" t="s">
        <v>81</v>
      </c>
      <c r="B43" s="5" t="s">
        <v>24</v>
      </c>
      <c r="C43" s="15">
        <v>1</v>
      </c>
      <c r="D43" s="15">
        <v>3</v>
      </c>
      <c r="E43" s="15">
        <v>1</v>
      </c>
      <c r="F43" s="15">
        <v>1</v>
      </c>
      <c r="G43" s="15">
        <v>0</v>
      </c>
      <c r="H43" s="15">
        <v>1</v>
      </c>
    </row>
    <row r="44" spans="1:8" ht="15.75" customHeight="1">
      <c r="A44" s="5" t="s">
        <v>81</v>
      </c>
      <c r="B44" s="5" t="s">
        <v>25</v>
      </c>
      <c r="C44" s="15">
        <v>1</v>
      </c>
      <c r="D44" s="15">
        <v>1</v>
      </c>
      <c r="E44" s="15">
        <v>0</v>
      </c>
      <c r="F44" s="15">
        <v>0</v>
      </c>
      <c r="G44" s="15">
        <v>0</v>
      </c>
      <c r="H44" s="15">
        <v>0</v>
      </c>
    </row>
    <row r="45" spans="1:8" ht="15.75" customHeight="1">
      <c r="A45" s="5" t="s">
        <v>81</v>
      </c>
      <c r="B45" s="5" t="s">
        <v>29</v>
      </c>
      <c r="C45" s="15">
        <v>1</v>
      </c>
      <c r="D45" s="15">
        <v>1</v>
      </c>
      <c r="E45" s="15">
        <v>1</v>
      </c>
      <c r="F45" s="15">
        <v>1</v>
      </c>
      <c r="G45" s="15">
        <v>0</v>
      </c>
      <c r="H45" s="15">
        <v>0</v>
      </c>
    </row>
    <row r="46" spans="1:8" ht="15.75" customHeight="1">
      <c r="A46" s="5" t="s">
        <v>81</v>
      </c>
      <c r="B46" s="5" t="s">
        <v>30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1</v>
      </c>
    </row>
    <row r="47" spans="1:8" ht="15.75" customHeight="1">
      <c r="A47" s="5" t="s">
        <v>82</v>
      </c>
      <c r="B47" s="5" t="s">
        <v>15</v>
      </c>
      <c r="C47" s="15">
        <v>3</v>
      </c>
      <c r="D47" s="15">
        <v>4</v>
      </c>
      <c r="E47" s="15">
        <v>5</v>
      </c>
      <c r="F47" s="15">
        <v>4</v>
      </c>
      <c r="G47" s="15">
        <v>2</v>
      </c>
      <c r="H47" s="15">
        <v>5</v>
      </c>
    </row>
    <row r="48" spans="1:8" ht="15.75" customHeight="1">
      <c r="A48" s="5" t="s">
        <v>82</v>
      </c>
      <c r="B48" s="5" t="s">
        <v>19</v>
      </c>
      <c r="C48" s="15">
        <v>2</v>
      </c>
      <c r="D48" s="15">
        <v>3</v>
      </c>
      <c r="E48" s="15">
        <v>2</v>
      </c>
      <c r="F48" s="15">
        <v>0</v>
      </c>
      <c r="G48" s="15">
        <v>1</v>
      </c>
      <c r="H48" s="15">
        <v>0</v>
      </c>
    </row>
    <row r="49" spans="1:8" ht="15.75" customHeight="1">
      <c r="A49" s="5" t="s">
        <v>82</v>
      </c>
      <c r="B49" s="5" t="s">
        <v>20</v>
      </c>
      <c r="C49" s="15">
        <v>0</v>
      </c>
      <c r="D49" s="15">
        <v>1</v>
      </c>
      <c r="E49" s="15">
        <v>1</v>
      </c>
      <c r="F49" s="15">
        <v>2</v>
      </c>
      <c r="G49" s="15">
        <v>0</v>
      </c>
      <c r="H49" s="15">
        <v>0</v>
      </c>
    </row>
    <row r="50" spans="1:8" ht="15.75" customHeight="1">
      <c r="A50" s="5" t="s">
        <v>82</v>
      </c>
      <c r="B50" s="5" t="s">
        <v>21</v>
      </c>
      <c r="C50" s="15">
        <v>1</v>
      </c>
      <c r="D50" s="15">
        <v>0</v>
      </c>
      <c r="E50" s="15">
        <v>2</v>
      </c>
      <c r="F50" s="15">
        <v>0</v>
      </c>
      <c r="G50" s="15">
        <v>1</v>
      </c>
      <c r="H50" s="15">
        <v>1</v>
      </c>
    </row>
    <row r="51" spans="1:8" ht="15.75" customHeight="1">
      <c r="A51" s="5" t="s">
        <v>82</v>
      </c>
      <c r="B51" s="5" t="s">
        <v>22</v>
      </c>
      <c r="C51" s="15">
        <v>7</v>
      </c>
      <c r="D51" s="15">
        <v>10</v>
      </c>
      <c r="E51" s="15">
        <v>11</v>
      </c>
      <c r="F51" s="15">
        <v>10</v>
      </c>
      <c r="G51" s="15">
        <v>7</v>
      </c>
      <c r="H51" s="15">
        <v>8</v>
      </c>
    </row>
    <row r="52" spans="1:8" ht="15.75" customHeight="1">
      <c r="A52" s="5" t="s">
        <v>82</v>
      </c>
      <c r="B52" s="5" t="s">
        <v>23</v>
      </c>
      <c r="C52" s="15">
        <v>3</v>
      </c>
      <c r="D52" s="15">
        <v>2</v>
      </c>
      <c r="E52" s="15">
        <v>3</v>
      </c>
      <c r="F52" s="15">
        <v>2</v>
      </c>
      <c r="G52" s="15">
        <v>4</v>
      </c>
      <c r="H52" s="15">
        <v>1</v>
      </c>
    </row>
    <row r="53" spans="1:8" ht="15.75" customHeight="1">
      <c r="A53" s="5" t="s">
        <v>82</v>
      </c>
      <c r="B53" s="5" t="s">
        <v>24</v>
      </c>
      <c r="C53" s="15">
        <v>0</v>
      </c>
      <c r="D53" s="15">
        <v>1</v>
      </c>
      <c r="E53" s="15">
        <v>4</v>
      </c>
      <c r="F53" s="15">
        <v>3</v>
      </c>
      <c r="G53" s="15">
        <v>4</v>
      </c>
      <c r="H53" s="15">
        <v>4</v>
      </c>
    </row>
    <row r="54" spans="1:8" ht="15.75" customHeight="1">
      <c r="A54" s="5" t="s">
        <v>82</v>
      </c>
      <c r="B54" s="5" t="s">
        <v>25</v>
      </c>
      <c r="C54" s="15">
        <v>2</v>
      </c>
      <c r="D54" s="15">
        <v>2</v>
      </c>
      <c r="E54" s="15">
        <v>0</v>
      </c>
      <c r="F54" s="15">
        <v>1</v>
      </c>
      <c r="G54" s="15">
        <v>2</v>
      </c>
      <c r="H54" s="15">
        <v>1</v>
      </c>
    </row>
    <row r="55" spans="1:8" ht="15.75" customHeight="1">
      <c r="A55" s="5" t="s">
        <v>82</v>
      </c>
      <c r="B55" s="5" t="s">
        <v>29</v>
      </c>
      <c r="C55" s="15">
        <v>5</v>
      </c>
      <c r="D55" s="15">
        <v>3</v>
      </c>
      <c r="E55" s="15">
        <v>1</v>
      </c>
      <c r="F55" s="15">
        <v>2</v>
      </c>
      <c r="G55" s="15">
        <v>4</v>
      </c>
      <c r="H55" s="15">
        <v>1</v>
      </c>
    </row>
    <row r="56" spans="1:8" ht="15.75" customHeight="1">
      <c r="A56" s="5" t="s">
        <v>82</v>
      </c>
      <c r="B56" s="5" t="s">
        <v>30</v>
      </c>
      <c r="C56" s="15">
        <v>0</v>
      </c>
      <c r="D56" s="15">
        <v>1</v>
      </c>
      <c r="E56" s="15">
        <v>1</v>
      </c>
      <c r="F56" s="15">
        <v>0</v>
      </c>
      <c r="G56" s="15">
        <v>1</v>
      </c>
      <c r="H56" s="15">
        <v>0</v>
      </c>
    </row>
    <row r="57" spans="1:8" ht="15.75" customHeight="1">
      <c r="A57" s="5" t="s">
        <v>86</v>
      </c>
      <c r="B57" s="5" t="s">
        <v>15</v>
      </c>
      <c r="C57" s="15">
        <v>1</v>
      </c>
      <c r="D57" s="15">
        <v>1</v>
      </c>
      <c r="E57" s="15">
        <v>1</v>
      </c>
      <c r="F57" s="15">
        <v>0</v>
      </c>
      <c r="G57" s="15">
        <v>0</v>
      </c>
      <c r="H57" s="15">
        <v>1</v>
      </c>
    </row>
    <row r="58" spans="1:8" ht="15.75" customHeight="1">
      <c r="A58" s="5" t="s">
        <v>86</v>
      </c>
      <c r="B58" s="5" t="s">
        <v>19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.75" customHeight="1">
      <c r="A59" s="5" t="s">
        <v>86</v>
      </c>
      <c r="B59" s="5" t="s">
        <v>20</v>
      </c>
      <c r="C59" s="15">
        <v>1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</row>
    <row r="60" spans="1:8" ht="15.75" customHeight="1">
      <c r="A60" s="5" t="s">
        <v>86</v>
      </c>
      <c r="B60" s="5" t="s">
        <v>21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</row>
    <row r="61" spans="1:8" ht="15.75" customHeight="1">
      <c r="A61" s="5" t="s">
        <v>86</v>
      </c>
      <c r="B61" s="5" t="s">
        <v>22</v>
      </c>
      <c r="C61" s="15">
        <v>2</v>
      </c>
      <c r="D61" s="15">
        <v>2</v>
      </c>
      <c r="E61" s="15">
        <v>2</v>
      </c>
      <c r="F61" s="15">
        <v>2</v>
      </c>
      <c r="G61" s="15">
        <v>3</v>
      </c>
      <c r="H61" s="15">
        <v>2</v>
      </c>
    </row>
    <row r="62" spans="1:8" ht="15.75" customHeight="1">
      <c r="A62" s="5" t="s">
        <v>86</v>
      </c>
      <c r="B62" s="5" t="s">
        <v>23</v>
      </c>
      <c r="C62" s="15">
        <v>0</v>
      </c>
      <c r="D62" s="15">
        <v>0</v>
      </c>
      <c r="E62" s="15">
        <v>1</v>
      </c>
      <c r="F62" s="15">
        <v>0</v>
      </c>
      <c r="G62" s="15">
        <v>1</v>
      </c>
      <c r="H62" s="15">
        <v>1</v>
      </c>
    </row>
    <row r="63" spans="1:8" ht="15.75" customHeight="1">
      <c r="A63" s="5" t="s">
        <v>86</v>
      </c>
      <c r="B63" s="5" t="s">
        <v>24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ht="15.75" customHeight="1">
      <c r="A64" s="5" t="s">
        <v>86</v>
      </c>
      <c r="B64" s="5" t="s">
        <v>25</v>
      </c>
      <c r="C64" s="15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</row>
    <row r="65" spans="1:8" ht="15.75" customHeight="1">
      <c r="A65" s="5" t="s">
        <v>86</v>
      </c>
      <c r="B65" s="5" t="s">
        <v>29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ht="15.75" customHeight="1">
      <c r="A66" s="5" t="s">
        <v>86</v>
      </c>
      <c r="B66" s="5" t="s">
        <v>30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5.75" customHeight="1">
      <c r="A67" s="5" t="s">
        <v>87</v>
      </c>
      <c r="B67" s="5" t="s">
        <v>15</v>
      </c>
      <c r="C67" s="15">
        <v>0</v>
      </c>
      <c r="D67" s="15">
        <v>0</v>
      </c>
      <c r="E67" s="15">
        <v>0</v>
      </c>
      <c r="F67" s="15">
        <v>1</v>
      </c>
      <c r="G67" s="15">
        <v>0</v>
      </c>
      <c r="H67" s="15">
        <v>0</v>
      </c>
    </row>
    <row r="68" spans="1:8" ht="15.75" customHeight="1">
      <c r="A68" s="5" t="s">
        <v>87</v>
      </c>
      <c r="B68" s="5" t="s">
        <v>19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</row>
    <row r="69" spans="1:8" ht="15.75" customHeight="1">
      <c r="A69" s="5" t="s">
        <v>87</v>
      </c>
      <c r="B69" s="5" t="s">
        <v>20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ht="15.75" customHeight="1">
      <c r="A70" s="5" t="s">
        <v>87</v>
      </c>
      <c r="B70" s="5" t="s">
        <v>21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ht="15.75" customHeight="1">
      <c r="A71" s="5" t="s">
        <v>87</v>
      </c>
      <c r="B71" s="5" t="s">
        <v>22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ht="15.75" customHeight="1">
      <c r="A72" s="5" t="s">
        <v>87</v>
      </c>
      <c r="B72" s="5" t="s">
        <v>23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15.75" customHeight="1">
      <c r="A73" s="5" t="s">
        <v>87</v>
      </c>
      <c r="B73" s="5" t="s">
        <v>24</v>
      </c>
      <c r="C73" s="15">
        <v>0</v>
      </c>
      <c r="D73" s="15">
        <v>1</v>
      </c>
      <c r="E73" s="15">
        <v>0</v>
      </c>
      <c r="F73" s="15">
        <v>0</v>
      </c>
      <c r="G73" s="15">
        <v>0</v>
      </c>
      <c r="H73" s="15">
        <v>0</v>
      </c>
    </row>
    <row r="74" spans="1:8" ht="15.75" customHeight="1">
      <c r="A74" s="5" t="s">
        <v>87</v>
      </c>
      <c r="B74" s="5" t="s">
        <v>25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</row>
    <row r="75" spans="1:8" ht="15.75" customHeight="1">
      <c r="A75" s="5" t="s">
        <v>87</v>
      </c>
      <c r="B75" s="5" t="s">
        <v>29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</row>
    <row r="76" spans="1:8" ht="15.75" customHeight="1">
      <c r="A76" s="5" t="s">
        <v>87</v>
      </c>
      <c r="B76" s="5" t="s">
        <v>30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ht="15.75" customHeight="1">
      <c r="A77" s="5" t="s">
        <v>74</v>
      </c>
      <c r="B77" s="5" t="s">
        <v>15</v>
      </c>
      <c r="C77" s="15">
        <v>1</v>
      </c>
      <c r="D77" s="15">
        <v>1</v>
      </c>
      <c r="E77" s="15">
        <v>2</v>
      </c>
      <c r="F77" s="15">
        <v>2</v>
      </c>
      <c r="G77" s="15">
        <v>0</v>
      </c>
      <c r="H77" s="15">
        <v>1</v>
      </c>
    </row>
    <row r="78" spans="1:8" ht="15.75" customHeight="1">
      <c r="A78" s="5" t="s">
        <v>74</v>
      </c>
      <c r="B78" s="5" t="s">
        <v>19</v>
      </c>
      <c r="C78" s="15">
        <v>0</v>
      </c>
      <c r="D78" s="15">
        <v>0</v>
      </c>
      <c r="E78" s="15">
        <v>0</v>
      </c>
      <c r="F78" s="15">
        <v>1</v>
      </c>
      <c r="G78" s="15">
        <v>0</v>
      </c>
      <c r="H78" s="15">
        <v>2</v>
      </c>
    </row>
    <row r="79" spans="1:8" ht="15.75" customHeight="1">
      <c r="A79" s="5" t="s">
        <v>74</v>
      </c>
      <c r="B79" s="5" t="s">
        <v>20</v>
      </c>
      <c r="C79" s="15">
        <v>0</v>
      </c>
      <c r="D79" s="15">
        <v>1</v>
      </c>
      <c r="E79" s="15">
        <v>0</v>
      </c>
      <c r="F79" s="15">
        <v>0</v>
      </c>
      <c r="G79" s="15">
        <v>0</v>
      </c>
      <c r="H79" s="15">
        <v>0</v>
      </c>
    </row>
    <row r="80" spans="1:8" ht="15.75" customHeight="1">
      <c r="A80" s="5" t="s">
        <v>74</v>
      </c>
      <c r="B80" s="5" t="s">
        <v>21</v>
      </c>
      <c r="C80" s="15">
        <v>0</v>
      </c>
      <c r="D80" s="15">
        <v>0</v>
      </c>
      <c r="E80" s="15">
        <v>0</v>
      </c>
      <c r="F80" s="15">
        <v>1</v>
      </c>
      <c r="G80" s="15">
        <v>0</v>
      </c>
      <c r="H80" s="15">
        <v>0</v>
      </c>
    </row>
    <row r="81" spans="1:8" ht="15.75" customHeight="1">
      <c r="A81" s="5" t="s">
        <v>74</v>
      </c>
      <c r="B81" s="5" t="s">
        <v>22</v>
      </c>
      <c r="C81" s="15">
        <v>1</v>
      </c>
      <c r="D81" s="15">
        <v>1</v>
      </c>
      <c r="E81" s="15">
        <v>2</v>
      </c>
      <c r="F81" s="15">
        <v>0</v>
      </c>
      <c r="G81" s="15">
        <v>2</v>
      </c>
      <c r="H81" s="15">
        <v>0</v>
      </c>
    </row>
    <row r="82" spans="1:8" ht="15.75" customHeight="1">
      <c r="A82" s="5" t="s">
        <v>74</v>
      </c>
      <c r="B82" s="5" t="s">
        <v>23</v>
      </c>
      <c r="C82" s="15">
        <v>2</v>
      </c>
      <c r="D82" s="15">
        <v>0</v>
      </c>
      <c r="E82" s="15">
        <v>2</v>
      </c>
      <c r="F82" s="15">
        <v>0</v>
      </c>
      <c r="G82" s="15">
        <v>1</v>
      </c>
      <c r="H82" s="15">
        <v>2</v>
      </c>
    </row>
    <row r="83" spans="1:8" ht="15.75" customHeight="1">
      <c r="A83" s="5" t="s">
        <v>74</v>
      </c>
      <c r="B83" s="5" t="s">
        <v>24</v>
      </c>
      <c r="C83" s="15">
        <v>0</v>
      </c>
      <c r="D83" s="15">
        <v>0</v>
      </c>
      <c r="E83" s="15">
        <v>0</v>
      </c>
      <c r="F83" s="15">
        <v>1</v>
      </c>
      <c r="G83" s="15">
        <v>0</v>
      </c>
      <c r="H83" s="15">
        <v>1</v>
      </c>
    </row>
    <row r="84" spans="1:8" ht="15.75" customHeight="1">
      <c r="A84" s="5" t="s">
        <v>74</v>
      </c>
      <c r="B84" s="5" t="s">
        <v>25</v>
      </c>
      <c r="C84" s="15">
        <v>0</v>
      </c>
      <c r="D84" s="15">
        <v>0</v>
      </c>
      <c r="E84" s="15">
        <v>0</v>
      </c>
      <c r="F84" s="15">
        <v>1</v>
      </c>
      <c r="G84" s="15">
        <v>0</v>
      </c>
      <c r="H84" s="15">
        <v>0</v>
      </c>
    </row>
    <row r="85" spans="1:8" ht="15.75" customHeight="1">
      <c r="A85" s="5" t="s">
        <v>74</v>
      </c>
      <c r="B85" s="5" t="s">
        <v>29</v>
      </c>
      <c r="C85" s="15">
        <v>1</v>
      </c>
      <c r="D85" s="15">
        <v>1</v>
      </c>
      <c r="E85" s="15">
        <v>1</v>
      </c>
      <c r="F85" s="15">
        <v>0</v>
      </c>
      <c r="G85" s="15">
        <v>0</v>
      </c>
      <c r="H85" s="15">
        <v>0</v>
      </c>
    </row>
    <row r="86" spans="1:8" ht="15.75" customHeight="1">
      <c r="A86" s="5" t="s">
        <v>74</v>
      </c>
      <c r="B86" s="5" t="s">
        <v>30</v>
      </c>
      <c r="C86" s="15">
        <v>0</v>
      </c>
      <c r="D86" s="15">
        <v>0</v>
      </c>
      <c r="E86" s="15">
        <v>0</v>
      </c>
      <c r="F86" s="15">
        <v>2</v>
      </c>
      <c r="G86" s="15">
        <v>0</v>
      </c>
      <c r="H86" s="15">
        <v>0</v>
      </c>
    </row>
    <row r="87" spans="1:8" ht="15.75" customHeight="1"/>
    <row r="88" spans="1:8" ht="15.75" customHeight="1">
      <c r="A88" s="3" t="s">
        <v>102</v>
      </c>
    </row>
    <row r="89" spans="1:8" ht="15.75" customHeight="1"/>
    <row r="90" spans="1:8" ht="15.75" customHeight="1"/>
    <row r="91" spans="1:8" ht="15.75" customHeight="1"/>
    <row r="92" spans="1:8" ht="15.75" customHeight="1"/>
    <row r="93" spans="1:8" ht="15.75" customHeight="1"/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00"/>
  <sheetViews>
    <sheetView workbookViewId="0"/>
  </sheetViews>
  <sheetFormatPr defaultColWidth="14.42578125" defaultRowHeight="15" customHeight="1"/>
  <cols>
    <col min="1" max="1" width="40" customWidth="1"/>
    <col min="2" max="2" width="34" customWidth="1"/>
    <col min="3" max="8" width="12" customWidth="1"/>
    <col min="9" max="26" width="8.7109375" customWidth="1"/>
  </cols>
  <sheetData>
    <row r="1" spans="1:8" ht="15.75">
      <c r="A1" s="1" t="s">
        <v>83</v>
      </c>
    </row>
    <row r="3" spans="1:8" ht="31.5" customHeight="1">
      <c r="A3" s="4" t="s">
        <v>84</v>
      </c>
      <c r="B3" s="4" t="s">
        <v>7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5" t="s">
        <v>85</v>
      </c>
      <c r="B4" s="6">
        <f t="shared" ref="B4:G4" si="0">SUMIFS(C15:C64,$A$15:$A$64,$A4)</f>
        <v>6</v>
      </c>
      <c r="C4" s="6">
        <f t="shared" si="0"/>
        <v>7</v>
      </c>
      <c r="D4" s="6">
        <f t="shared" si="0"/>
        <v>16</v>
      </c>
      <c r="E4" s="6">
        <f t="shared" si="0"/>
        <v>13</v>
      </c>
      <c r="F4" s="6">
        <f t="shared" si="0"/>
        <v>8</v>
      </c>
      <c r="G4" s="6">
        <f t="shared" si="0"/>
        <v>7</v>
      </c>
      <c r="H4" s="6">
        <f t="shared" ref="H4:H8" si="1">SUM(B4:G4)</f>
        <v>57</v>
      </c>
    </row>
    <row r="5" spans="1:8">
      <c r="A5" s="5" t="s">
        <v>88</v>
      </c>
      <c r="B5" s="6">
        <f t="shared" ref="B5:G5" si="2">SUMIFS(C15:C64,$A$15:$A$64,$A5)</f>
        <v>0</v>
      </c>
      <c r="C5" s="6">
        <f t="shared" si="2"/>
        <v>1</v>
      </c>
      <c r="D5" s="6">
        <f t="shared" si="2"/>
        <v>0</v>
      </c>
      <c r="E5" s="6">
        <f t="shared" si="2"/>
        <v>0</v>
      </c>
      <c r="F5" s="6">
        <f t="shared" si="2"/>
        <v>1</v>
      </c>
      <c r="G5" s="6">
        <f t="shared" si="2"/>
        <v>1</v>
      </c>
      <c r="H5" s="6">
        <f t="shared" si="1"/>
        <v>3</v>
      </c>
    </row>
    <row r="6" spans="1:8">
      <c r="A6" s="5" t="s">
        <v>89</v>
      </c>
      <c r="B6" s="6">
        <f t="shared" ref="B6:G6" si="3">SUMIFS(C15:C64,$A$15:$A$64,$A6)</f>
        <v>33</v>
      </c>
      <c r="C6" s="6">
        <f t="shared" si="3"/>
        <v>40</v>
      </c>
      <c r="D6" s="6">
        <f t="shared" si="3"/>
        <v>31</v>
      </c>
      <c r="E6" s="6">
        <f t="shared" si="3"/>
        <v>26</v>
      </c>
      <c r="F6" s="6">
        <f t="shared" si="3"/>
        <v>28</v>
      </c>
      <c r="G6" s="6">
        <f t="shared" si="3"/>
        <v>28</v>
      </c>
      <c r="H6" s="6">
        <f t="shared" si="1"/>
        <v>186</v>
      </c>
    </row>
    <row r="7" spans="1:8">
      <c r="A7" s="5" t="s">
        <v>90</v>
      </c>
      <c r="B7" s="6">
        <f t="shared" ref="B7:G7" si="4">SUMIFS(C15:C64,$A$15:$A$64,$A7)</f>
        <v>0</v>
      </c>
      <c r="C7" s="6">
        <f t="shared" si="4"/>
        <v>1</v>
      </c>
      <c r="D7" s="6">
        <f t="shared" si="4"/>
        <v>0</v>
      </c>
      <c r="E7" s="6">
        <f t="shared" si="4"/>
        <v>0</v>
      </c>
      <c r="F7" s="6">
        <f t="shared" si="4"/>
        <v>0</v>
      </c>
      <c r="G7" s="6">
        <f t="shared" si="4"/>
        <v>0</v>
      </c>
      <c r="H7" s="6">
        <f t="shared" si="1"/>
        <v>1</v>
      </c>
    </row>
    <row r="8" spans="1:8">
      <c r="A8" s="5" t="s">
        <v>74</v>
      </c>
      <c r="B8" s="6">
        <f t="shared" ref="B8:G8" si="5">SUMIFS(C15:C64,$A$15:$A$64,$A8)</f>
        <v>3</v>
      </c>
      <c r="C8" s="6">
        <f t="shared" si="5"/>
        <v>1</v>
      </c>
      <c r="D8" s="6">
        <f t="shared" si="5"/>
        <v>2</v>
      </c>
      <c r="E8" s="6">
        <f t="shared" si="5"/>
        <v>5</v>
      </c>
      <c r="F8" s="6">
        <f t="shared" si="5"/>
        <v>4</v>
      </c>
      <c r="G8" s="6">
        <f t="shared" si="5"/>
        <v>2</v>
      </c>
      <c r="H8" s="6">
        <f t="shared" si="1"/>
        <v>17</v>
      </c>
    </row>
    <row r="9" spans="1:8">
      <c r="A9" s="8" t="s">
        <v>26</v>
      </c>
      <c r="B9" s="9">
        <f t="shared" ref="B9:H9" si="6">SUM(B4:B8)</f>
        <v>42</v>
      </c>
      <c r="C9" s="9">
        <f t="shared" si="6"/>
        <v>50</v>
      </c>
      <c r="D9" s="9">
        <f t="shared" si="6"/>
        <v>49</v>
      </c>
      <c r="E9" s="9">
        <f t="shared" si="6"/>
        <v>44</v>
      </c>
      <c r="F9" s="9">
        <f t="shared" si="6"/>
        <v>41</v>
      </c>
      <c r="G9" s="9">
        <f t="shared" si="6"/>
        <v>38</v>
      </c>
      <c r="H9" s="9">
        <f t="shared" si="6"/>
        <v>264</v>
      </c>
    </row>
    <row r="10" spans="1:8">
      <c r="A10" s="5" t="s">
        <v>92</v>
      </c>
      <c r="B10" s="13">
        <f t="shared" ref="B10:H10" si="7">IF(B9=0,"–",(B5+B6)/B9)</f>
        <v>0.7857142857142857</v>
      </c>
      <c r="C10" s="13">
        <f t="shared" si="7"/>
        <v>0.82</v>
      </c>
      <c r="D10" s="13">
        <f t="shared" si="7"/>
        <v>0.63265306122448983</v>
      </c>
      <c r="E10" s="13">
        <f t="shared" si="7"/>
        <v>0.59090909090909094</v>
      </c>
      <c r="F10" s="13">
        <f t="shared" si="7"/>
        <v>0.70731707317073167</v>
      </c>
      <c r="G10" s="13">
        <f t="shared" si="7"/>
        <v>0.76315789473684215</v>
      </c>
      <c r="H10" s="13">
        <f t="shared" si="7"/>
        <v>0.71590909090909094</v>
      </c>
    </row>
    <row r="12" spans="1:8">
      <c r="A12" s="2" t="s">
        <v>80</v>
      </c>
    </row>
    <row r="14" spans="1:8" ht="31.5" customHeight="1">
      <c r="A14" s="4" t="s">
        <v>84</v>
      </c>
      <c r="B14" s="4" t="s">
        <v>6</v>
      </c>
      <c r="C14" s="4" t="s">
        <v>7</v>
      </c>
      <c r="D14" s="4" t="s">
        <v>9</v>
      </c>
      <c r="E14" s="4" t="s">
        <v>10</v>
      </c>
      <c r="F14" s="4" t="s">
        <v>11</v>
      </c>
      <c r="G14" s="4" t="s">
        <v>12</v>
      </c>
      <c r="H14" s="4" t="s">
        <v>13</v>
      </c>
    </row>
    <row r="15" spans="1:8">
      <c r="A15" s="5" t="s">
        <v>85</v>
      </c>
      <c r="B15" s="5" t="s">
        <v>15</v>
      </c>
      <c r="C15" s="15">
        <v>0</v>
      </c>
      <c r="D15" s="15">
        <v>2</v>
      </c>
      <c r="E15" s="15">
        <v>3</v>
      </c>
      <c r="F15" s="15">
        <v>5</v>
      </c>
      <c r="G15" s="15">
        <v>0</v>
      </c>
      <c r="H15" s="15">
        <v>2</v>
      </c>
    </row>
    <row r="16" spans="1:8">
      <c r="A16" s="5" t="s">
        <v>85</v>
      </c>
      <c r="B16" s="5" t="s">
        <v>19</v>
      </c>
      <c r="C16" s="15">
        <v>1</v>
      </c>
      <c r="D16" s="15">
        <v>1</v>
      </c>
      <c r="E16" s="15">
        <v>0</v>
      </c>
      <c r="F16" s="15">
        <v>1</v>
      </c>
      <c r="G16" s="15">
        <v>0</v>
      </c>
      <c r="H16" s="15">
        <v>1</v>
      </c>
    </row>
    <row r="17" spans="1:8">
      <c r="A17" s="5" t="s">
        <v>85</v>
      </c>
      <c r="B17" s="5" t="s">
        <v>20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>
      <c r="A18" s="5" t="s">
        <v>85</v>
      </c>
      <c r="B18" s="5" t="s">
        <v>21</v>
      </c>
      <c r="C18" s="15">
        <v>0</v>
      </c>
      <c r="D18" s="15">
        <v>0</v>
      </c>
      <c r="E18" s="15">
        <v>1</v>
      </c>
      <c r="F18" s="15">
        <v>1</v>
      </c>
      <c r="G18" s="15">
        <v>0</v>
      </c>
      <c r="H18" s="15">
        <v>0</v>
      </c>
    </row>
    <row r="19" spans="1:8">
      <c r="A19" s="5" t="s">
        <v>85</v>
      </c>
      <c r="B19" s="5" t="s">
        <v>22</v>
      </c>
      <c r="C19" s="15">
        <v>2</v>
      </c>
      <c r="D19" s="15">
        <v>2</v>
      </c>
      <c r="E19" s="15">
        <v>3</v>
      </c>
      <c r="F19" s="15">
        <v>2</v>
      </c>
      <c r="G19" s="15">
        <v>3</v>
      </c>
      <c r="H19" s="15">
        <v>2</v>
      </c>
    </row>
    <row r="20" spans="1:8">
      <c r="A20" s="5" t="s">
        <v>85</v>
      </c>
      <c r="B20" s="5" t="s">
        <v>23</v>
      </c>
      <c r="C20" s="15">
        <v>2</v>
      </c>
      <c r="D20" s="15">
        <v>0</v>
      </c>
      <c r="E20" s="15">
        <v>3</v>
      </c>
      <c r="F20" s="15">
        <v>0</v>
      </c>
      <c r="G20" s="15">
        <v>2</v>
      </c>
      <c r="H20" s="15">
        <v>1</v>
      </c>
    </row>
    <row r="21" spans="1:8" ht="15.75" customHeight="1">
      <c r="A21" s="5" t="s">
        <v>85</v>
      </c>
      <c r="B21" s="5" t="s">
        <v>24</v>
      </c>
      <c r="C21" s="15">
        <v>0</v>
      </c>
      <c r="D21" s="15">
        <v>0</v>
      </c>
      <c r="E21" s="15">
        <v>5</v>
      </c>
      <c r="F21" s="15">
        <v>1</v>
      </c>
      <c r="G21" s="15">
        <v>1</v>
      </c>
      <c r="H21" s="15">
        <v>0</v>
      </c>
    </row>
    <row r="22" spans="1:8" ht="15.75" customHeight="1">
      <c r="A22" s="5" t="s">
        <v>85</v>
      </c>
      <c r="B22" s="5" t="s">
        <v>25</v>
      </c>
      <c r="C22" s="15">
        <v>0</v>
      </c>
      <c r="D22" s="15">
        <v>1</v>
      </c>
      <c r="E22" s="15">
        <v>0</v>
      </c>
      <c r="F22" s="15">
        <v>1</v>
      </c>
      <c r="G22" s="15">
        <v>1</v>
      </c>
      <c r="H22" s="15">
        <v>0</v>
      </c>
    </row>
    <row r="23" spans="1:8" ht="15.75" customHeight="1">
      <c r="A23" s="5" t="s">
        <v>85</v>
      </c>
      <c r="B23" s="5" t="s">
        <v>29</v>
      </c>
      <c r="C23" s="15">
        <v>1</v>
      </c>
      <c r="D23" s="15">
        <v>1</v>
      </c>
      <c r="E23" s="15">
        <v>1</v>
      </c>
      <c r="F23" s="15">
        <v>1</v>
      </c>
      <c r="G23" s="15">
        <v>0</v>
      </c>
      <c r="H23" s="15">
        <v>0</v>
      </c>
    </row>
    <row r="24" spans="1:8" ht="15.75" customHeight="1">
      <c r="A24" s="5" t="s">
        <v>85</v>
      </c>
      <c r="B24" s="5" t="s">
        <v>30</v>
      </c>
      <c r="C24" s="15">
        <v>0</v>
      </c>
      <c r="D24" s="15">
        <v>0</v>
      </c>
      <c r="E24" s="15">
        <v>0</v>
      </c>
      <c r="F24" s="15">
        <v>1</v>
      </c>
      <c r="G24" s="15">
        <v>1</v>
      </c>
      <c r="H24" s="15">
        <v>1</v>
      </c>
    </row>
    <row r="25" spans="1:8" ht="15.75" customHeight="1">
      <c r="A25" s="5" t="s">
        <v>88</v>
      </c>
      <c r="B25" s="5" t="s">
        <v>15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</row>
    <row r="26" spans="1:8" ht="15.75" customHeight="1">
      <c r="A26" s="5" t="s">
        <v>88</v>
      </c>
      <c r="B26" s="5" t="s">
        <v>19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ht="15.75" customHeight="1">
      <c r="A27" s="5" t="s">
        <v>88</v>
      </c>
      <c r="B27" s="5" t="s">
        <v>20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ht="15.75" customHeight="1">
      <c r="A28" s="5" t="s">
        <v>88</v>
      </c>
      <c r="B28" s="5" t="s">
        <v>21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ht="15.75" customHeight="1">
      <c r="A29" s="5" t="s">
        <v>88</v>
      </c>
      <c r="B29" s="5" t="s">
        <v>22</v>
      </c>
      <c r="C29" s="15">
        <v>0</v>
      </c>
      <c r="D29" s="15">
        <v>1</v>
      </c>
      <c r="E29" s="15">
        <v>0</v>
      </c>
      <c r="F29" s="15">
        <v>0</v>
      </c>
      <c r="G29" s="15">
        <v>0</v>
      </c>
      <c r="H29" s="15">
        <v>0</v>
      </c>
    </row>
    <row r="30" spans="1:8" ht="15.75" customHeight="1">
      <c r="A30" s="5" t="s">
        <v>88</v>
      </c>
      <c r="B30" s="5" t="s">
        <v>23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5.75" customHeight="1">
      <c r="A31" s="5" t="s">
        <v>88</v>
      </c>
      <c r="B31" s="5" t="s">
        <v>24</v>
      </c>
      <c r="C31" s="15">
        <v>0</v>
      </c>
      <c r="D31" s="15">
        <v>0</v>
      </c>
      <c r="E31" s="15">
        <v>0</v>
      </c>
      <c r="F31" s="15">
        <v>0</v>
      </c>
      <c r="G31" s="15">
        <v>1</v>
      </c>
      <c r="H31" s="15">
        <v>1</v>
      </c>
    </row>
    <row r="32" spans="1:8" ht="15.75" customHeight="1">
      <c r="A32" s="5" t="s">
        <v>88</v>
      </c>
      <c r="B32" s="5" t="s">
        <v>25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</row>
    <row r="33" spans="1:8" ht="15.75" customHeight="1">
      <c r="A33" s="5" t="s">
        <v>88</v>
      </c>
      <c r="B33" s="5" t="s">
        <v>29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</row>
    <row r="34" spans="1:8" ht="15.75" customHeight="1">
      <c r="A34" s="5" t="s">
        <v>88</v>
      </c>
      <c r="B34" s="5" t="s">
        <v>30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</row>
    <row r="35" spans="1:8" ht="15.75" customHeight="1">
      <c r="A35" s="5" t="s">
        <v>89</v>
      </c>
      <c r="B35" s="5" t="s">
        <v>15</v>
      </c>
      <c r="C35" s="15">
        <v>4</v>
      </c>
      <c r="D35" s="15">
        <v>10</v>
      </c>
      <c r="E35" s="15">
        <v>5</v>
      </c>
      <c r="F35" s="15">
        <v>3</v>
      </c>
      <c r="G35" s="15">
        <v>1</v>
      </c>
      <c r="H35" s="15">
        <v>7</v>
      </c>
    </row>
    <row r="36" spans="1:8" ht="15.75" customHeight="1">
      <c r="A36" s="5" t="s">
        <v>89</v>
      </c>
      <c r="B36" s="5" t="s">
        <v>19</v>
      </c>
      <c r="C36" s="15">
        <v>1</v>
      </c>
      <c r="D36" s="15">
        <v>2</v>
      </c>
      <c r="E36" s="15">
        <v>3</v>
      </c>
      <c r="F36" s="15">
        <v>0</v>
      </c>
      <c r="G36" s="15">
        <v>2</v>
      </c>
      <c r="H36" s="15">
        <v>1</v>
      </c>
    </row>
    <row r="37" spans="1:8" ht="15.75" customHeight="1">
      <c r="A37" s="5" t="s">
        <v>89</v>
      </c>
      <c r="B37" s="5" t="s">
        <v>20</v>
      </c>
      <c r="C37" s="15">
        <v>3</v>
      </c>
      <c r="D37" s="15">
        <v>2</v>
      </c>
      <c r="E37" s="15">
        <v>1</v>
      </c>
      <c r="F37" s="15">
        <v>1</v>
      </c>
      <c r="G37" s="15">
        <v>1</v>
      </c>
      <c r="H37" s="15">
        <v>0</v>
      </c>
    </row>
    <row r="38" spans="1:8" ht="15.75" customHeight="1">
      <c r="A38" s="5" t="s">
        <v>89</v>
      </c>
      <c r="B38" s="5" t="s">
        <v>21</v>
      </c>
      <c r="C38" s="15">
        <v>1</v>
      </c>
      <c r="D38" s="15">
        <v>0</v>
      </c>
      <c r="E38" s="15">
        <v>2</v>
      </c>
      <c r="F38" s="15">
        <v>0</v>
      </c>
      <c r="G38" s="15">
        <v>1</v>
      </c>
      <c r="H38" s="15">
        <v>1</v>
      </c>
    </row>
    <row r="39" spans="1:8" ht="15.75" customHeight="1">
      <c r="A39" s="5" t="s">
        <v>89</v>
      </c>
      <c r="B39" s="5" t="s">
        <v>22</v>
      </c>
      <c r="C39" s="15">
        <v>10</v>
      </c>
      <c r="D39" s="15">
        <v>12</v>
      </c>
      <c r="E39" s="15">
        <v>13</v>
      </c>
      <c r="F39" s="15">
        <v>9</v>
      </c>
      <c r="G39" s="15">
        <v>11</v>
      </c>
      <c r="H39" s="15">
        <v>9</v>
      </c>
    </row>
    <row r="40" spans="1:8" ht="15.75" customHeight="1">
      <c r="A40" s="5" t="s">
        <v>89</v>
      </c>
      <c r="B40" s="5" t="s">
        <v>23</v>
      </c>
      <c r="C40" s="15">
        <v>4</v>
      </c>
      <c r="D40" s="15">
        <v>2</v>
      </c>
      <c r="E40" s="15">
        <v>3</v>
      </c>
      <c r="F40" s="15">
        <v>1</v>
      </c>
      <c r="G40" s="15">
        <v>4</v>
      </c>
      <c r="H40" s="15">
        <v>4</v>
      </c>
    </row>
    <row r="41" spans="1:8" ht="15.75" customHeight="1">
      <c r="A41" s="5" t="s">
        <v>89</v>
      </c>
      <c r="B41" s="5" t="s">
        <v>24</v>
      </c>
      <c r="C41" s="15">
        <v>1</v>
      </c>
      <c r="D41" s="15">
        <v>5</v>
      </c>
      <c r="E41" s="15">
        <v>2</v>
      </c>
      <c r="F41" s="15">
        <v>5</v>
      </c>
      <c r="G41" s="15">
        <v>3</v>
      </c>
      <c r="H41" s="15">
        <v>4</v>
      </c>
    </row>
    <row r="42" spans="1:8" ht="15.75" customHeight="1">
      <c r="A42" s="5" t="s">
        <v>89</v>
      </c>
      <c r="B42" s="5" t="s">
        <v>25</v>
      </c>
      <c r="C42" s="15">
        <v>3</v>
      </c>
      <c r="D42" s="15">
        <v>2</v>
      </c>
      <c r="E42" s="15">
        <v>0</v>
      </c>
      <c r="F42" s="15">
        <v>4</v>
      </c>
      <c r="G42" s="15">
        <v>1</v>
      </c>
      <c r="H42" s="15">
        <v>1</v>
      </c>
    </row>
    <row r="43" spans="1:8" ht="15.75" customHeight="1">
      <c r="A43" s="5" t="s">
        <v>89</v>
      </c>
      <c r="B43" s="5" t="s">
        <v>29</v>
      </c>
      <c r="C43" s="15">
        <v>6</v>
      </c>
      <c r="D43" s="15">
        <v>5</v>
      </c>
      <c r="E43" s="15">
        <v>1</v>
      </c>
      <c r="F43" s="15">
        <v>2</v>
      </c>
      <c r="G43" s="15">
        <v>4</v>
      </c>
      <c r="H43" s="15">
        <v>1</v>
      </c>
    </row>
    <row r="44" spans="1:8" ht="15.75" customHeight="1">
      <c r="A44" s="5" t="s">
        <v>89</v>
      </c>
      <c r="B44" s="5" t="s">
        <v>30</v>
      </c>
      <c r="C44" s="15">
        <v>0</v>
      </c>
      <c r="D44" s="15">
        <v>0</v>
      </c>
      <c r="E44" s="15">
        <v>1</v>
      </c>
      <c r="F44" s="15">
        <v>1</v>
      </c>
      <c r="G44" s="15">
        <v>0</v>
      </c>
      <c r="H44" s="15">
        <v>0</v>
      </c>
    </row>
    <row r="45" spans="1:8" ht="15.75" customHeight="1">
      <c r="A45" s="5" t="s">
        <v>90</v>
      </c>
      <c r="B45" s="5" t="s">
        <v>15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ht="15.75" customHeight="1">
      <c r="A46" s="5" t="s">
        <v>90</v>
      </c>
      <c r="B46" s="5" t="s">
        <v>19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ht="15.75" customHeight="1">
      <c r="A47" s="5" t="s">
        <v>90</v>
      </c>
      <c r="B47" s="5" t="s">
        <v>20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15.75" customHeight="1">
      <c r="A48" s="5" t="s">
        <v>90</v>
      </c>
      <c r="B48" s="5" t="s">
        <v>21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15.75" customHeight="1">
      <c r="A49" s="5" t="s">
        <v>90</v>
      </c>
      <c r="B49" s="5" t="s">
        <v>22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</row>
    <row r="50" spans="1:8" ht="15.75" customHeight="1">
      <c r="A50" s="5" t="s">
        <v>90</v>
      </c>
      <c r="B50" s="5" t="s">
        <v>23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</row>
    <row r="51" spans="1:8" ht="15.75" customHeight="1">
      <c r="A51" s="5" t="s">
        <v>90</v>
      </c>
      <c r="B51" s="5" t="s">
        <v>24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ht="15.75" customHeight="1">
      <c r="A52" s="5" t="s">
        <v>90</v>
      </c>
      <c r="B52" s="5" t="s">
        <v>25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ht="15.75" customHeight="1">
      <c r="A53" s="5" t="s">
        <v>90</v>
      </c>
      <c r="B53" s="5" t="s">
        <v>29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ht="15.75" customHeight="1">
      <c r="A54" s="5" t="s">
        <v>90</v>
      </c>
      <c r="B54" s="5" t="s">
        <v>30</v>
      </c>
      <c r="C54" s="15">
        <v>0</v>
      </c>
      <c r="D54" s="15">
        <v>1</v>
      </c>
      <c r="E54" s="15">
        <v>0</v>
      </c>
      <c r="F54" s="15">
        <v>0</v>
      </c>
      <c r="G54" s="15">
        <v>0</v>
      </c>
      <c r="H54" s="15">
        <v>0</v>
      </c>
    </row>
    <row r="55" spans="1:8" ht="15.75" customHeight="1">
      <c r="A55" s="5" t="s">
        <v>74</v>
      </c>
      <c r="B55" s="5" t="s">
        <v>15</v>
      </c>
      <c r="C55" s="15">
        <v>1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</row>
    <row r="56" spans="1:8" ht="15.75" customHeight="1">
      <c r="A56" s="5" t="s">
        <v>74</v>
      </c>
      <c r="B56" s="5" t="s">
        <v>19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15.75" customHeight="1">
      <c r="A57" s="5" t="s">
        <v>74</v>
      </c>
      <c r="B57" s="5" t="s">
        <v>20</v>
      </c>
      <c r="C57" s="15">
        <v>0</v>
      </c>
      <c r="D57" s="15">
        <v>0</v>
      </c>
      <c r="E57" s="15">
        <v>0</v>
      </c>
      <c r="F57" s="15">
        <v>1</v>
      </c>
      <c r="G57" s="15">
        <v>0</v>
      </c>
      <c r="H57" s="15">
        <v>0</v>
      </c>
    </row>
    <row r="58" spans="1:8" ht="15.75" customHeight="1">
      <c r="A58" s="5" t="s">
        <v>74</v>
      </c>
      <c r="B58" s="5" t="s">
        <v>21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.75" customHeight="1">
      <c r="A59" s="5" t="s">
        <v>74</v>
      </c>
      <c r="B59" s="5" t="s">
        <v>22</v>
      </c>
      <c r="C59" s="15">
        <v>1</v>
      </c>
      <c r="D59" s="15">
        <v>0</v>
      </c>
      <c r="E59" s="15">
        <v>1</v>
      </c>
      <c r="F59" s="15">
        <v>2</v>
      </c>
      <c r="G59" s="15">
        <v>2</v>
      </c>
      <c r="H59" s="15">
        <v>1</v>
      </c>
    </row>
    <row r="60" spans="1:8" ht="15.75" customHeight="1">
      <c r="A60" s="5" t="s">
        <v>74</v>
      </c>
      <c r="B60" s="5" t="s">
        <v>23</v>
      </c>
      <c r="C60" s="15">
        <v>1</v>
      </c>
      <c r="D60" s="15">
        <v>0</v>
      </c>
      <c r="E60" s="15">
        <v>0</v>
      </c>
      <c r="F60" s="15">
        <v>1</v>
      </c>
      <c r="G60" s="15">
        <v>1</v>
      </c>
      <c r="H60" s="15">
        <v>0</v>
      </c>
    </row>
    <row r="61" spans="1:8" ht="15.75" customHeight="1">
      <c r="A61" s="5" t="s">
        <v>74</v>
      </c>
      <c r="B61" s="5" t="s">
        <v>24</v>
      </c>
      <c r="C61" s="15">
        <v>0</v>
      </c>
      <c r="D61" s="15">
        <v>1</v>
      </c>
      <c r="E61" s="15">
        <v>0</v>
      </c>
      <c r="F61" s="15">
        <v>1</v>
      </c>
      <c r="G61" s="15">
        <v>0</v>
      </c>
      <c r="H61" s="15">
        <v>1</v>
      </c>
    </row>
    <row r="62" spans="1:8" ht="15.75" customHeight="1">
      <c r="A62" s="5" t="s">
        <v>74</v>
      </c>
      <c r="B62" s="5" t="s">
        <v>25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</row>
    <row r="63" spans="1:8" ht="15.75" customHeight="1">
      <c r="A63" s="5" t="s">
        <v>74</v>
      </c>
      <c r="B63" s="5" t="s">
        <v>29</v>
      </c>
      <c r="C63" s="15">
        <v>0</v>
      </c>
      <c r="D63" s="15">
        <v>0</v>
      </c>
      <c r="E63" s="15">
        <v>1</v>
      </c>
      <c r="F63" s="15">
        <v>0</v>
      </c>
      <c r="G63" s="15">
        <v>0</v>
      </c>
      <c r="H63" s="15">
        <v>0</v>
      </c>
    </row>
    <row r="64" spans="1:8" ht="15.75" customHeight="1">
      <c r="A64" s="5" t="s">
        <v>74</v>
      </c>
      <c r="B64" s="5" t="s">
        <v>30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1" ht="15.75" customHeight="1"/>
    <row r="66" spans="1:1" ht="15.75" customHeight="1">
      <c r="A66" s="3" t="s">
        <v>94</v>
      </c>
    </row>
    <row r="67" spans="1:1" ht="15.75" customHeight="1"/>
    <row r="68" spans="1:1" ht="15.75" customHeight="1"/>
    <row r="69" spans="1:1" ht="15.75" customHeight="1"/>
    <row r="70" spans="1:1" ht="15.75" customHeight="1"/>
    <row r="71" spans="1:1" ht="15.75" customHeight="1"/>
    <row r="72" spans="1:1" ht="15.75" customHeight="1"/>
    <row r="73" spans="1:1" ht="15.75" customHeight="1"/>
    <row r="74" spans="1:1" ht="15.75" customHeight="1"/>
    <row r="75" spans="1:1" ht="15.75" customHeight="1"/>
    <row r="76" spans="1:1" ht="15.75" customHeight="1"/>
    <row r="77" spans="1:1" ht="15.75" customHeight="1"/>
    <row r="78" spans="1:1" ht="15.75" customHeight="1"/>
    <row r="79" spans="1:1" ht="15.75" customHeight="1"/>
    <row r="80" spans="1: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95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2019'!A4</f>
        <v>230030 Acopiara</v>
      </c>
      <c r="B4" s="11">
        <f>'Dados 2019'!B4+'Dados 2019'!E4+'Dados 2019'!F4+'Dados 2019'!I4</f>
        <v>3</v>
      </c>
      <c r="C4" s="11">
        <f>'Dados 2019'!C4+'Dados 2019'!D4</f>
        <v>1</v>
      </c>
      <c r="D4" s="11">
        <f>'Dados 2019'!G4</f>
        <v>1</v>
      </c>
      <c r="E4" s="11">
        <f>'Dados 2019'!H4</f>
        <v>0</v>
      </c>
      <c r="F4" s="17">
        <f t="shared" ref="F4:F13" si="0">SUM(B4:E4)</f>
        <v>5</v>
      </c>
      <c r="G4" s="18">
        <f t="shared" ref="G4:G14" si="1">IF(F4=0,"–",B4/F4)</f>
        <v>0.6</v>
      </c>
      <c r="I4" s="5" t="s">
        <v>103</v>
      </c>
      <c r="J4" s="19">
        <f>B14/F14</f>
        <v>0.76190476190476186</v>
      </c>
    </row>
    <row r="5" spans="1:10">
      <c r="A5" s="10" t="str">
        <f>'Dados 2019'!A5</f>
        <v>230330 Cariús</v>
      </c>
      <c r="B5" s="11">
        <f>'Dados 2019'!B5+'Dados 2019'!E5+'Dados 2019'!F5+'Dados 2019'!I5</f>
        <v>1</v>
      </c>
      <c r="C5" s="11">
        <f>'Dados 2019'!C5+'Dados 2019'!D5</f>
        <v>0</v>
      </c>
      <c r="D5" s="11">
        <f>'Dados 2019'!G5</f>
        <v>1</v>
      </c>
      <c r="E5" s="11">
        <f>'Dados 2019'!H5</f>
        <v>0</v>
      </c>
      <c r="F5" s="17">
        <f t="shared" si="0"/>
        <v>2</v>
      </c>
      <c r="G5" s="18">
        <f t="shared" si="1"/>
        <v>0.5</v>
      </c>
      <c r="I5" s="5" t="s">
        <v>104</v>
      </c>
      <c r="J5" s="19">
        <f>(B14+C14)/F14</f>
        <v>0.8571428571428571</v>
      </c>
    </row>
    <row r="6" spans="1:10">
      <c r="A6" s="10" t="str">
        <f>'Dados 2019'!A6</f>
        <v>230360 Catarina</v>
      </c>
      <c r="B6" s="11">
        <f>'Dados 2019'!B6+'Dados 2019'!E6+'Dados 2019'!F6+'Dados 2019'!I6</f>
        <v>3</v>
      </c>
      <c r="C6" s="11">
        <f>'Dados 2019'!C6+'Dados 2019'!D6</f>
        <v>0</v>
      </c>
      <c r="D6" s="11">
        <f>'Dados 2019'!G6</f>
        <v>0</v>
      </c>
      <c r="E6" s="11">
        <f>'Dados 2019'!H6</f>
        <v>0</v>
      </c>
      <c r="F6" s="17">
        <f t="shared" si="0"/>
        <v>3</v>
      </c>
      <c r="G6" s="18">
        <f t="shared" si="1"/>
        <v>1</v>
      </c>
      <c r="I6" s="5" t="s">
        <v>114</v>
      </c>
      <c r="J6" s="19">
        <f>'Dados 2019'!F14/B14</f>
        <v>0.8125</v>
      </c>
    </row>
    <row r="7" spans="1:10">
      <c r="A7" s="10" t="str">
        <f>'Dados 2019'!A7</f>
        <v>230426 Deputado Irapuan Pinheiro</v>
      </c>
      <c r="B7" s="11">
        <f>'Dados 2019'!B7+'Dados 2019'!E7+'Dados 2019'!F7+'Dados 2019'!I7</f>
        <v>1</v>
      </c>
      <c r="C7" s="11">
        <f>'Dados 2019'!C7+'Dados 2019'!D7</f>
        <v>0</v>
      </c>
      <c r="D7" s="11">
        <f>'Dados 2019'!G7</f>
        <v>0</v>
      </c>
      <c r="E7" s="11">
        <f>'Dados 2019'!H7</f>
        <v>0</v>
      </c>
      <c r="F7" s="17">
        <f t="shared" si="0"/>
        <v>1</v>
      </c>
      <c r="G7" s="18">
        <f t="shared" si="1"/>
        <v>1</v>
      </c>
      <c r="I7" s="5" t="s">
        <v>115</v>
      </c>
      <c r="J7" s="19">
        <f>B8/B14</f>
        <v>0.375</v>
      </c>
    </row>
    <row r="8" spans="1:10">
      <c r="A8" s="10" t="str">
        <f>'Dados 2019'!A8</f>
        <v>230550 Iguatu</v>
      </c>
      <c r="B8" s="11">
        <f>'Dados 2019'!B8+'Dados 2019'!E8+'Dados 2019'!F8+'Dados 2019'!I8</f>
        <v>12</v>
      </c>
      <c r="C8" s="11">
        <f>'Dados 2019'!C8+'Dados 2019'!D8</f>
        <v>0</v>
      </c>
      <c r="D8" s="11">
        <f>'Dados 2019'!G8</f>
        <v>1</v>
      </c>
      <c r="E8" s="11">
        <f>'Dados 2019'!H8</f>
        <v>0</v>
      </c>
      <c r="F8" s="17">
        <f t="shared" si="0"/>
        <v>13</v>
      </c>
      <c r="G8" s="18">
        <f t="shared" si="1"/>
        <v>0.92307692307692313</v>
      </c>
    </row>
    <row r="9" spans="1:10">
      <c r="A9" s="10" t="str">
        <f>'Dados 2019'!A9</f>
        <v>230740 Jucás</v>
      </c>
      <c r="B9" s="11">
        <f>'Dados 2019'!B9+'Dados 2019'!E9+'Dados 2019'!F9+'Dados 2019'!I9</f>
        <v>5</v>
      </c>
      <c r="C9" s="11">
        <f>'Dados 2019'!C9+'Dados 2019'!D9</f>
        <v>2</v>
      </c>
      <c r="D9" s="11">
        <f>'Dados 2019'!G9</f>
        <v>0</v>
      </c>
      <c r="E9" s="11">
        <f>'Dados 2019'!H9</f>
        <v>0</v>
      </c>
      <c r="F9" s="17">
        <f t="shared" si="0"/>
        <v>7</v>
      </c>
      <c r="G9" s="18">
        <f t="shared" si="1"/>
        <v>0.7142857142857143</v>
      </c>
    </row>
    <row r="10" spans="1:10">
      <c r="A10" s="10" t="str">
        <f>'Dados 2019'!A10</f>
        <v>230850 Mombaça</v>
      </c>
      <c r="B10" s="11">
        <f>'Dados 2019'!B10+'Dados 2019'!E10+'Dados 2019'!F10+'Dados 2019'!I10</f>
        <v>1</v>
      </c>
      <c r="C10" s="11">
        <f>'Dados 2019'!C10+'Dados 2019'!D10</f>
        <v>0</v>
      </c>
      <c r="D10" s="11">
        <f>'Dados 2019'!G10</f>
        <v>0</v>
      </c>
      <c r="E10" s="11">
        <f>'Dados 2019'!H10</f>
        <v>0</v>
      </c>
      <c r="F10" s="17">
        <f t="shared" si="0"/>
        <v>1</v>
      </c>
      <c r="G10" s="18">
        <f t="shared" si="1"/>
        <v>1</v>
      </c>
    </row>
    <row r="11" spans="1:10">
      <c r="A11" s="10" t="str">
        <f>'Dados 2019'!A11</f>
        <v>231090 Piquet Carneiro</v>
      </c>
      <c r="B11" s="11">
        <f>'Dados 2019'!B11+'Dados 2019'!E11+'Dados 2019'!F11+'Dados 2019'!I11</f>
        <v>3</v>
      </c>
      <c r="C11" s="11">
        <f>'Dados 2019'!C11+'Dados 2019'!D11</f>
        <v>0</v>
      </c>
      <c r="D11" s="11">
        <f>'Dados 2019'!G11</f>
        <v>0</v>
      </c>
      <c r="E11" s="11">
        <f>'Dados 2019'!H11</f>
        <v>0</v>
      </c>
      <c r="F11" s="17">
        <f t="shared" si="0"/>
        <v>3</v>
      </c>
      <c r="G11" s="18">
        <f t="shared" si="1"/>
        <v>1</v>
      </c>
    </row>
    <row r="12" spans="1:10">
      <c r="A12" s="10" t="str">
        <f>'Dados 2019'!A12</f>
        <v>231135 Quixelô</v>
      </c>
      <c r="B12" s="11">
        <f>'Dados 2019'!B12+'Dados 2019'!E12+'Dados 2019'!F12+'Dados 2019'!I12</f>
        <v>3</v>
      </c>
      <c r="C12" s="11">
        <f>'Dados 2019'!C12+'Dados 2019'!D12</f>
        <v>1</v>
      </c>
      <c r="D12" s="11">
        <f>'Dados 2019'!G12</f>
        <v>2</v>
      </c>
      <c r="E12" s="11">
        <f>'Dados 2019'!H12</f>
        <v>1</v>
      </c>
      <c r="F12" s="17">
        <f t="shared" si="0"/>
        <v>7</v>
      </c>
      <c r="G12" s="18">
        <f t="shared" si="1"/>
        <v>0.42857142857142855</v>
      </c>
    </row>
    <row r="13" spans="1:10">
      <c r="A13" s="10" t="str">
        <f>'Dados 2019'!A13</f>
        <v>231190 Saboeiro</v>
      </c>
      <c r="B13" s="11">
        <f>'Dados 2019'!B13+'Dados 2019'!E13+'Dados 2019'!F13+'Dados 2019'!I13</f>
        <v>0</v>
      </c>
      <c r="C13" s="11">
        <f>'Dados 2019'!C13+'Dados 2019'!D13</f>
        <v>0</v>
      </c>
      <c r="D13" s="11">
        <f>'Dados 2019'!G13</f>
        <v>0</v>
      </c>
      <c r="E13" s="11">
        <f>'Dados 2019'!H13</f>
        <v>0</v>
      </c>
      <c r="F13" s="17">
        <f t="shared" si="0"/>
        <v>0</v>
      </c>
      <c r="G13" s="18" t="str">
        <f t="shared" si="1"/>
        <v>–</v>
      </c>
    </row>
    <row r="14" spans="1:10">
      <c r="A14" s="8" t="s">
        <v>26</v>
      </c>
      <c r="B14" s="9">
        <f t="shared" ref="B14:F14" si="2">SUM(B4:B13)</f>
        <v>32</v>
      </c>
      <c r="C14" s="9">
        <f t="shared" si="2"/>
        <v>4</v>
      </c>
      <c r="D14" s="9">
        <f t="shared" si="2"/>
        <v>5</v>
      </c>
      <c r="E14" s="9">
        <f t="shared" si="2"/>
        <v>1</v>
      </c>
      <c r="F14" s="9">
        <f t="shared" si="2"/>
        <v>42</v>
      </c>
      <c r="G14" s="23">
        <f t="shared" si="1"/>
        <v>0.76190476190476186</v>
      </c>
    </row>
    <row r="16" spans="1:10">
      <c r="A16" s="3" t="s">
        <v>120</v>
      </c>
    </row>
    <row r="17" spans="1:1">
      <c r="A17" s="3" t="s">
        <v>121</v>
      </c>
    </row>
    <row r="18" spans="1:1">
      <c r="A18" s="3" t="s">
        <v>122</v>
      </c>
    </row>
    <row r="19" spans="1:1">
      <c r="A19" s="3" t="s">
        <v>123</v>
      </c>
    </row>
    <row r="20" spans="1:1">
      <c r="A20" s="3" t="s">
        <v>124</v>
      </c>
    </row>
    <row r="21" spans="1:1" ht="15.75" customHeight="1">
      <c r="A21" s="3" t="s">
        <v>125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10" width="10" customWidth="1"/>
    <col min="11" max="26" width="8.7109375" customWidth="1"/>
  </cols>
  <sheetData>
    <row r="1" spans="1:10" ht="15.75">
      <c r="A1" s="1" t="s">
        <v>105</v>
      </c>
    </row>
    <row r="3" spans="1:10" ht="31.5" customHeight="1">
      <c r="A3" s="4" t="s">
        <v>6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  <c r="I3" s="4" t="s">
        <v>113</v>
      </c>
      <c r="J3" s="4" t="s">
        <v>26</v>
      </c>
    </row>
    <row r="4" spans="1:10">
      <c r="A4" s="5" t="s">
        <v>15</v>
      </c>
      <c r="B4" s="15">
        <v>0</v>
      </c>
      <c r="C4" s="15">
        <v>0</v>
      </c>
      <c r="D4" s="15">
        <v>1</v>
      </c>
      <c r="E4" s="15">
        <v>0</v>
      </c>
      <c r="F4" s="15">
        <v>3</v>
      </c>
      <c r="G4" s="15">
        <v>1</v>
      </c>
      <c r="H4" s="15">
        <v>0</v>
      </c>
      <c r="I4" s="15">
        <v>0</v>
      </c>
      <c r="J4" s="6">
        <f t="shared" ref="J4:J13" si="0">SUM(B4:I4)</f>
        <v>5</v>
      </c>
    </row>
    <row r="5" spans="1:10">
      <c r="A5" s="5" t="s">
        <v>19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1</v>
      </c>
      <c r="H5" s="15">
        <v>0</v>
      </c>
      <c r="I5" s="15">
        <v>1</v>
      </c>
      <c r="J5" s="6">
        <f t="shared" si="0"/>
        <v>2</v>
      </c>
    </row>
    <row r="6" spans="1:10">
      <c r="A6" s="5" t="s">
        <v>20</v>
      </c>
      <c r="B6" s="15">
        <v>0</v>
      </c>
      <c r="C6" s="15">
        <v>0</v>
      </c>
      <c r="D6" s="15">
        <v>0</v>
      </c>
      <c r="E6" s="15">
        <v>0</v>
      </c>
      <c r="F6" s="15">
        <v>3</v>
      </c>
      <c r="G6" s="15">
        <v>0</v>
      </c>
      <c r="H6" s="15">
        <v>0</v>
      </c>
      <c r="I6" s="15">
        <v>0</v>
      </c>
      <c r="J6" s="6">
        <f t="shared" si="0"/>
        <v>3</v>
      </c>
    </row>
    <row r="7" spans="1:10">
      <c r="A7" s="5" t="s">
        <v>21</v>
      </c>
      <c r="B7" s="15">
        <v>0</v>
      </c>
      <c r="C7" s="15">
        <v>0</v>
      </c>
      <c r="D7" s="15">
        <v>0</v>
      </c>
      <c r="E7" s="15">
        <v>0</v>
      </c>
      <c r="F7" s="15">
        <v>1</v>
      </c>
      <c r="G7" s="15">
        <v>0</v>
      </c>
      <c r="H7" s="15">
        <v>0</v>
      </c>
      <c r="I7" s="15">
        <v>0</v>
      </c>
      <c r="J7" s="6">
        <f t="shared" si="0"/>
        <v>1</v>
      </c>
    </row>
    <row r="8" spans="1:10">
      <c r="A8" s="5" t="s">
        <v>22</v>
      </c>
      <c r="B8" s="15">
        <v>1</v>
      </c>
      <c r="C8" s="15">
        <v>0</v>
      </c>
      <c r="D8" s="15">
        <v>0</v>
      </c>
      <c r="E8" s="15">
        <v>1</v>
      </c>
      <c r="F8" s="15">
        <v>9</v>
      </c>
      <c r="G8" s="15">
        <v>1</v>
      </c>
      <c r="H8" s="15">
        <v>0</v>
      </c>
      <c r="I8" s="15">
        <v>1</v>
      </c>
      <c r="J8" s="6">
        <f t="shared" si="0"/>
        <v>13</v>
      </c>
    </row>
    <row r="9" spans="1:10">
      <c r="A9" s="5" t="s">
        <v>23</v>
      </c>
      <c r="B9" s="15">
        <v>1</v>
      </c>
      <c r="C9" s="15">
        <v>2</v>
      </c>
      <c r="D9" s="15">
        <v>0</v>
      </c>
      <c r="E9" s="15">
        <v>1</v>
      </c>
      <c r="F9" s="15">
        <v>3</v>
      </c>
      <c r="G9" s="15">
        <v>0</v>
      </c>
      <c r="H9" s="15">
        <v>0</v>
      </c>
      <c r="I9" s="15">
        <v>0</v>
      </c>
      <c r="J9" s="6">
        <f t="shared" si="0"/>
        <v>7</v>
      </c>
    </row>
    <row r="10" spans="1:10">
      <c r="A10" s="5" t="s">
        <v>24</v>
      </c>
      <c r="B10" s="15">
        <v>0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0</v>
      </c>
      <c r="J10" s="6">
        <f t="shared" si="0"/>
        <v>1</v>
      </c>
    </row>
    <row r="11" spans="1:10">
      <c r="A11" s="5" t="s">
        <v>25</v>
      </c>
      <c r="B11" s="15">
        <v>0</v>
      </c>
      <c r="C11" s="15">
        <v>0</v>
      </c>
      <c r="D11" s="15">
        <v>0</v>
      </c>
      <c r="E11" s="15">
        <v>0</v>
      </c>
      <c r="F11" s="15">
        <v>3</v>
      </c>
      <c r="G11" s="15">
        <v>0</v>
      </c>
      <c r="H11" s="15">
        <v>0</v>
      </c>
      <c r="I11" s="15">
        <v>0</v>
      </c>
      <c r="J11" s="6">
        <f t="shared" si="0"/>
        <v>3</v>
      </c>
    </row>
    <row r="12" spans="1:10">
      <c r="A12" s="5" t="s">
        <v>29</v>
      </c>
      <c r="B12" s="15">
        <v>0</v>
      </c>
      <c r="C12" s="15">
        <v>0</v>
      </c>
      <c r="D12" s="15">
        <v>1</v>
      </c>
      <c r="E12" s="15">
        <v>0</v>
      </c>
      <c r="F12" s="15">
        <v>3</v>
      </c>
      <c r="G12" s="15">
        <v>2</v>
      </c>
      <c r="H12" s="15">
        <v>1</v>
      </c>
      <c r="I12" s="15">
        <v>0</v>
      </c>
      <c r="J12" s="6">
        <f t="shared" si="0"/>
        <v>7</v>
      </c>
    </row>
    <row r="13" spans="1:10">
      <c r="A13" s="5" t="s">
        <v>30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6">
        <f t="shared" si="0"/>
        <v>0</v>
      </c>
    </row>
    <row r="14" spans="1:10">
      <c r="A14" s="8" t="s">
        <v>26</v>
      </c>
      <c r="B14" s="9">
        <f t="shared" ref="B14:J14" si="1">SUM(B4:B13)</f>
        <v>2</v>
      </c>
      <c r="C14" s="9">
        <f t="shared" si="1"/>
        <v>2</v>
      </c>
      <c r="D14" s="9">
        <f t="shared" si="1"/>
        <v>2</v>
      </c>
      <c r="E14" s="9">
        <f t="shared" si="1"/>
        <v>2</v>
      </c>
      <c r="F14" s="9">
        <f t="shared" si="1"/>
        <v>26</v>
      </c>
      <c r="G14" s="9">
        <f t="shared" si="1"/>
        <v>5</v>
      </c>
      <c r="H14" s="9">
        <f t="shared" si="1"/>
        <v>1</v>
      </c>
      <c r="I14" s="9">
        <f t="shared" si="1"/>
        <v>2</v>
      </c>
      <c r="J14" s="9">
        <f t="shared" si="1"/>
        <v>42</v>
      </c>
    </row>
    <row r="16" spans="1:10">
      <c r="A16" s="3" t="s">
        <v>117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119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2020'!A4</f>
        <v>230030 Acopiara</v>
      </c>
      <c r="B4" s="11">
        <f>'Dados 2020'!B4+'Dados 2020'!G4+'Dados 2020'!H4</f>
        <v>8</v>
      </c>
      <c r="C4" s="11">
        <f>'Dados 2020'!D4+'Dados 2020'!E4</f>
        <v>1</v>
      </c>
      <c r="D4" s="11">
        <f>'Dados 2020'!C4+'Dados 2020'!F4+'Dados 2020'!I4</f>
        <v>2</v>
      </c>
      <c r="E4" s="11">
        <f>'Dados 2020'!J4</f>
        <v>1</v>
      </c>
      <c r="F4" s="17">
        <f t="shared" ref="F4:F13" si="0">SUM(B4:E4)</f>
        <v>12</v>
      </c>
      <c r="G4" s="18">
        <f t="shared" ref="G4:G14" si="1">IF(F4=0,"–",B4/F4)</f>
        <v>0.66666666666666663</v>
      </c>
      <c r="I4" s="5" t="s">
        <v>103</v>
      </c>
      <c r="J4" s="19">
        <f>B14/F14</f>
        <v>0.76</v>
      </c>
    </row>
    <row r="5" spans="1:10">
      <c r="A5" s="10" t="str">
        <f>'Dados 2020'!A5</f>
        <v>230330 Cariús</v>
      </c>
      <c r="B5" s="11">
        <f>'Dados 2020'!B5+'Dados 2020'!G5+'Dados 2020'!H5</f>
        <v>2</v>
      </c>
      <c r="C5" s="11">
        <f>'Dados 2020'!D5+'Dados 2020'!E5</f>
        <v>0</v>
      </c>
      <c r="D5" s="11">
        <f>'Dados 2020'!C5+'Dados 2020'!F5+'Dados 2020'!I5</f>
        <v>0</v>
      </c>
      <c r="E5" s="11">
        <f>'Dados 2020'!J5</f>
        <v>1</v>
      </c>
      <c r="F5" s="17">
        <f t="shared" si="0"/>
        <v>3</v>
      </c>
      <c r="G5" s="18">
        <f t="shared" si="1"/>
        <v>0.66666666666666663</v>
      </c>
      <c r="I5" s="5" t="s">
        <v>104</v>
      </c>
      <c r="J5" s="19">
        <f>(B14+C14)/F14</f>
        <v>0.8</v>
      </c>
    </row>
    <row r="6" spans="1:10">
      <c r="A6" s="10" t="str">
        <f>'Dados 2020'!A6</f>
        <v>230360 Catarina</v>
      </c>
      <c r="B6" s="11">
        <f>'Dados 2020'!B6+'Dados 2020'!G6+'Dados 2020'!H6</f>
        <v>1</v>
      </c>
      <c r="C6" s="11">
        <f>'Dados 2020'!D6+'Dados 2020'!E6</f>
        <v>0</v>
      </c>
      <c r="D6" s="11">
        <f>'Dados 2020'!C6+'Dados 2020'!F6+'Dados 2020'!I6</f>
        <v>1</v>
      </c>
      <c r="E6" s="11">
        <f>'Dados 2020'!J6</f>
        <v>0</v>
      </c>
      <c r="F6" s="17">
        <f t="shared" si="0"/>
        <v>2</v>
      </c>
      <c r="G6" s="18">
        <f t="shared" si="1"/>
        <v>0.5</v>
      </c>
      <c r="I6" s="5" t="s">
        <v>114</v>
      </c>
      <c r="J6" s="19">
        <f>'Dados 2020'!H14/B14</f>
        <v>0.76315789473684215</v>
      </c>
    </row>
    <row r="7" spans="1:10">
      <c r="A7" s="10" t="str">
        <f>'Dados 2020'!A7</f>
        <v>230426 Deputado Irapuan Pinheiro</v>
      </c>
      <c r="B7" s="11">
        <f>'Dados 2020'!B7+'Dados 2020'!G7+'Dados 2020'!H7</f>
        <v>0</v>
      </c>
      <c r="C7" s="11">
        <f>'Dados 2020'!D7+'Dados 2020'!E7</f>
        <v>0</v>
      </c>
      <c r="D7" s="11">
        <f>'Dados 2020'!C7+'Dados 2020'!F7+'Dados 2020'!I7</f>
        <v>0</v>
      </c>
      <c r="E7" s="11">
        <f>'Dados 2020'!J7</f>
        <v>0</v>
      </c>
      <c r="F7" s="17">
        <f t="shared" si="0"/>
        <v>0</v>
      </c>
      <c r="G7" s="18" t="str">
        <f t="shared" si="1"/>
        <v>–</v>
      </c>
      <c r="I7" s="5" t="s">
        <v>115</v>
      </c>
      <c r="J7" s="19">
        <f>B8/B14</f>
        <v>0.34210526315789475</v>
      </c>
    </row>
    <row r="8" spans="1:10">
      <c r="A8" s="10" t="str">
        <f>'Dados 2020'!A8</f>
        <v>230550 Iguatu</v>
      </c>
      <c r="B8" s="11">
        <f>'Dados 2020'!B8+'Dados 2020'!G8+'Dados 2020'!H8</f>
        <v>13</v>
      </c>
      <c r="C8" s="11">
        <f>'Dados 2020'!D8+'Dados 2020'!E8</f>
        <v>0</v>
      </c>
      <c r="D8" s="11">
        <f>'Dados 2020'!C8+'Dados 2020'!F8+'Dados 2020'!I8</f>
        <v>2</v>
      </c>
      <c r="E8" s="11">
        <f>'Dados 2020'!J8</f>
        <v>0</v>
      </c>
      <c r="F8" s="17">
        <f t="shared" si="0"/>
        <v>15</v>
      </c>
      <c r="G8" s="18">
        <f t="shared" si="1"/>
        <v>0.8666666666666667</v>
      </c>
    </row>
    <row r="9" spans="1:10">
      <c r="A9" s="10" t="str">
        <f>'Dados 2020'!A9</f>
        <v>230740 Jucás</v>
      </c>
      <c r="B9" s="11">
        <f>'Dados 2020'!B9+'Dados 2020'!G9+'Dados 2020'!H9</f>
        <v>1</v>
      </c>
      <c r="C9" s="11">
        <f>'Dados 2020'!D9+'Dados 2020'!E9</f>
        <v>0</v>
      </c>
      <c r="D9" s="11">
        <f>'Dados 2020'!C9+'Dados 2020'!F9+'Dados 2020'!I9</f>
        <v>1</v>
      </c>
      <c r="E9" s="11">
        <f>'Dados 2020'!J9</f>
        <v>0</v>
      </c>
      <c r="F9" s="17">
        <f t="shared" si="0"/>
        <v>2</v>
      </c>
      <c r="G9" s="18">
        <f t="shared" si="1"/>
        <v>0.5</v>
      </c>
    </row>
    <row r="10" spans="1:10">
      <c r="A10" s="10" t="str">
        <f>'Dados 2020'!A10</f>
        <v>230850 Mombaça</v>
      </c>
      <c r="B10" s="11">
        <f>'Dados 2020'!B10+'Dados 2020'!G10+'Dados 2020'!H10</f>
        <v>5</v>
      </c>
      <c r="C10" s="11">
        <f>'Dados 2020'!D10+'Dados 2020'!E10</f>
        <v>1</v>
      </c>
      <c r="D10" s="11">
        <f>'Dados 2020'!C10+'Dados 2020'!F10+'Dados 2020'!I10</f>
        <v>0</v>
      </c>
      <c r="E10" s="11">
        <f>'Dados 2020'!J10</f>
        <v>0</v>
      </c>
      <c r="F10" s="17">
        <f t="shared" si="0"/>
        <v>6</v>
      </c>
      <c r="G10" s="18">
        <f t="shared" si="1"/>
        <v>0.83333333333333337</v>
      </c>
    </row>
    <row r="11" spans="1:10">
      <c r="A11" s="10" t="str">
        <f>'Dados 2020'!A11</f>
        <v>231090 Piquet Carneiro</v>
      </c>
      <c r="B11" s="11">
        <f>'Dados 2020'!B11+'Dados 2020'!G11+'Dados 2020'!H11</f>
        <v>3</v>
      </c>
      <c r="C11" s="11">
        <f>'Dados 2020'!D11+'Dados 2020'!E11</f>
        <v>0</v>
      </c>
      <c r="D11" s="11">
        <f>'Dados 2020'!C11+'Dados 2020'!F11+'Dados 2020'!I11</f>
        <v>0</v>
      </c>
      <c r="E11" s="11">
        <f>'Dados 2020'!J11</f>
        <v>0</v>
      </c>
      <c r="F11" s="17">
        <f t="shared" si="0"/>
        <v>3</v>
      </c>
      <c r="G11" s="18">
        <f t="shared" si="1"/>
        <v>1</v>
      </c>
    </row>
    <row r="12" spans="1:10">
      <c r="A12" s="10" t="str">
        <f>'Dados 2020'!A12</f>
        <v>231135 Quixelô</v>
      </c>
      <c r="B12" s="11">
        <f>'Dados 2020'!B12+'Dados 2020'!G12+'Dados 2020'!H12</f>
        <v>4</v>
      </c>
      <c r="C12" s="11">
        <f>'Dados 2020'!D12+'Dados 2020'!E12</f>
        <v>0</v>
      </c>
      <c r="D12" s="11">
        <f>'Dados 2020'!C12+'Dados 2020'!F12+'Dados 2020'!I12</f>
        <v>2</v>
      </c>
      <c r="E12" s="11">
        <f>'Dados 2020'!J12</f>
        <v>0</v>
      </c>
      <c r="F12" s="17">
        <f t="shared" si="0"/>
        <v>6</v>
      </c>
      <c r="G12" s="18">
        <f t="shared" si="1"/>
        <v>0.66666666666666663</v>
      </c>
    </row>
    <row r="13" spans="1:10">
      <c r="A13" s="10" t="str">
        <f>'Dados 2020'!A13</f>
        <v>231190 Saboeiro</v>
      </c>
      <c r="B13" s="11">
        <f>'Dados 2020'!B13+'Dados 2020'!G13+'Dados 2020'!H13</f>
        <v>1</v>
      </c>
      <c r="C13" s="11">
        <f>'Dados 2020'!D13+'Dados 2020'!E13</f>
        <v>0</v>
      </c>
      <c r="D13" s="11">
        <f>'Dados 2020'!C13+'Dados 2020'!F13+'Dados 2020'!I13</f>
        <v>0</v>
      </c>
      <c r="E13" s="11">
        <f>'Dados 2020'!J13</f>
        <v>0</v>
      </c>
      <c r="F13" s="17">
        <f t="shared" si="0"/>
        <v>1</v>
      </c>
      <c r="G13" s="18">
        <f t="shared" si="1"/>
        <v>1</v>
      </c>
    </row>
    <row r="14" spans="1:10">
      <c r="A14" s="8" t="s">
        <v>26</v>
      </c>
      <c r="B14" s="9">
        <f t="shared" ref="B14:F14" si="2">SUM(B4:B13)</f>
        <v>38</v>
      </c>
      <c r="C14" s="9">
        <f t="shared" si="2"/>
        <v>2</v>
      </c>
      <c r="D14" s="9">
        <f t="shared" si="2"/>
        <v>8</v>
      </c>
      <c r="E14" s="9">
        <f t="shared" si="2"/>
        <v>2</v>
      </c>
      <c r="F14" s="9">
        <f t="shared" si="2"/>
        <v>50</v>
      </c>
      <c r="G14" s="23">
        <f t="shared" si="1"/>
        <v>0.76</v>
      </c>
    </row>
    <row r="16" spans="1:10">
      <c r="A16" s="3" t="s">
        <v>134</v>
      </c>
    </row>
    <row r="17" spans="1:1">
      <c r="A17" s="3" t="s">
        <v>135</v>
      </c>
    </row>
    <row r="18" spans="1:1">
      <c r="A18" s="3" t="s">
        <v>136</v>
      </c>
    </row>
    <row r="19" spans="1:1">
      <c r="A19" s="3" t="s">
        <v>123</v>
      </c>
    </row>
    <row r="20" spans="1:1">
      <c r="A20" s="3" t="s">
        <v>124</v>
      </c>
    </row>
    <row r="21" spans="1:1" ht="15.75" customHeight="1">
      <c r="A21" s="3" t="s">
        <v>137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11" width="10" customWidth="1"/>
    <col min="12" max="26" width="8.7109375" customWidth="1"/>
  </cols>
  <sheetData>
    <row r="1" spans="1:11" ht="15.75">
      <c r="A1" s="1" t="s">
        <v>126</v>
      </c>
    </row>
    <row r="3" spans="1:11" ht="31.5" customHeight="1">
      <c r="A3" s="4" t="s">
        <v>6</v>
      </c>
      <c r="B3" s="4" t="s">
        <v>106</v>
      </c>
      <c r="C3" s="4" t="s">
        <v>127</v>
      </c>
      <c r="D3" s="4" t="s">
        <v>128</v>
      </c>
      <c r="E3" s="4" t="s">
        <v>108</v>
      </c>
      <c r="F3" s="4" t="s">
        <v>129</v>
      </c>
      <c r="G3" s="4" t="s">
        <v>109</v>
      </c>
      <c r="H3" s="4" t="s">
        <v>110</v>
      </c>
      <c r="I3" s="4" t="s">
        <v>111</v>
      </c>
      <c r="J3" s="4" t="s">
        <v>112</v>
      </c>
      <c r="K3" s="4" t="s">
        <v>26</v>
      </c>
    </row>
    <row r="4" spans="1:11">
      <c r="A4" s="5" t="s">
        <v>15</v>
      </c>
      <c r="B4" s="15">
        <v>2</v>
      </c>
      <c r="C4" s="15">
        <v>0</v>
      </c>
      <c r="D4" s="15">
        <v>1</v>
      </c>
      <c r="E4" s="15">
        <v>0</v>
      </c>
      <c r="F4" s="15">
        <v>0</v>
      </c>
      <c r="G4" s="15">
        <v>0</v>
      </c>
      <c r="H4" s="15">
        <v>6</v>
      </c>
      <c r="I4" s="15">
        <v>2</v>
      </c>
      <c r="J4" s="15">
        <v>1</v>
      </c>
      <c r="K4" s="6">
        <f t="shared" ref="K4:K13" si="0">SUM(B4:J4)</f>
        <v>12</v>
      </c>
    </row>
    <row r="5" spans="1:11">
      <c r="A5" s="5" t="s">
        <v>19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2</v>
      </c>
      <c r="I5" s="15">
        <v>0</v>
      </c>
      <c r="J5" s="15">
        <v>1</v>
      </c>
      <c r="K5" s="6">
        <f t="shared" si="0"/>
        <v>3</v>
      </c>
    </row>
    <row r="6" spans="1:11">
      <c r="A6" s="5" t="s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1</v>
      </c>
      <c r="H6" s="15">
        <v>0</v>
      </c>
      <c r="I6" s="15">
        <v>1</v>
      </c>
      <c r="J6" s="15">
        <v>0</v>
      </c>
      <c r="K6" s="6">
        <f t="shared" si="0"/>
        <v>2</v>
      </c>
    </row>
    <row r="7" spans="1:11">
      <c r="A7" s="5" t="s">
        <v>21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6">
        <f t="shared" si="0"/>
        <v>0</v>
      </c>
    </row>
    <row r="8" spans="1:11">
      <c r="A8" s="5" t="s">
        <v>22</v>
      </c>
      <c r="B8" s="15">
        <v>2</v>
      </c>
      <c r="C8" s="15">
        <v>0</v>
      </c>
      <c r="D8" s="15">
        <v>0</v>
      </c>
      <c r="E8" s="15">
        <v>0</v>
      </c>
      <c r="F8" s="15">
        <v>1</v>
      </c>
      <c r="G8" s="15">
        <v>0</v>
      </c>
      <c r="H8" s="15">
        <v>11</v>
      </c>
      <c r="I8" s="15">
        <v>1</v>
      </c>
      <c r="J8" s="15">
        <v>0</v>
      </c>
      <c r="K8" s="6">
        <f t="shared" si="0"/>
        <v>15</v>
      </c>
    </row>
    <row r="9" spans="1:11">
      <c r="A9" s="5" t="s">
        <v>23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1</v>
      </c>
      <c r="J9" s="15">
        <v>0</v>
      </c>
      <c r="K9" s="6">
        <f t="shared" si="0"/>
        <v>2</v>
      </c>
    </row>
    <row r="10" spans="1:11">
      <c r="A10" s="5" t="s">
        <v>24</v>
      </c>
      <c r="B10" s="15">
        <v>1</v>
      </c>
      <c r="C10" s="15">
        <v>0</v>
      </c>
      <c r="D10" s="15">
        <v>0</v>
      </c>
      <c r="E10" s="15">
        <v>1</v>
      </c>
      <c r="F10" s="15">
        <v>0</v>
      </c>
      <c r="G10" s="15">
        <v>1</v>
      </c>
      <c r="H10" s="15">
        <v>3</v>
      </c>
      <c r="I10" s="15">
        <v>0</v>
      </c>
      <c r="J10" s="15">
        <v>0</v>
      </c>
      <c r="K10" s="6">
        <f t="shared" si="0"/>
        <v>6</v>
      </c>
    </row>
    <row r="11" spans="1:11">
      <c r="A11" s="5" t="s">
        <v>25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2</v>
      </c>
      <c r="I11" s="15">
        <v>0</v>
      </c>
      <c r="J11" s="15">
        <v>0</v>
      </c>
      <c r="K11" s="6">
        <f t="shared" si="0"/>
        <v>3</v>
      </c>
    </row>
    <row r="12" spans="1:11">
      <c r="A12" s="5" t="s">
        <v>29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3</v>
      </c>
      <c r="I12" s="15">
        <v>1</v>
      </c>
      <c r="J12" s="15">
        <v>0</v>
      </c>
      <c r="K12" s="6">
        <f t="shared" si="0"/>
        <v>6</v>
      </c>
    </row>
    <row r="13" spans="1:11">
      <c r="A13" s="5" t="s">
        <v>30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0</v>
      </c>
      <c r="J13" s="15">
        <v>0</v>
      </c>
      <c r="K13" s="6">
        <f t="shared" si="0"/>
        <v>1</v>
      </c>
    </row>
    <row r="14" spans="1:11">
      <c r="A14" s="8" t="s">
        <v>26</v>
      </c>
      <c r="B14" s="9">
        <f t="shared" ref="B14:K14" si="1">SUM(B4:B13)</f>
        <v>7</v>
      </c>
      <c r="C14" s="9">
        <f t="shared" si="1"/>
        <v>1</v>
      </c>
      <c r="D14" s="9">
        <f t="shared" si="1"/>
        <v>1</v>
      </c>
      <c r="E14" s="9">
        <f t="shared" si="1"/>
        <v>1</v>
      </c>
      <c r="F14" s="9">
        <f t="shared" si="1"/>
        <v>1</v>
      </c>
      <c r="G14" s="9">
        <f t="shared" si="1"/>
        <v>2</v>
      </c>
      <c r="H14" s="9">
        <f t="shared" si="1"/>
        <v>29</v>
      </c>
      <c r="I14" s="9">
        <f t="shared" si="1"/>
        <v>6</v>
      </c>
      <c r="J14" s="9">
        <f t="shared" si="1"/>
        <v>2</v>
      </c>
      <c r="K14" s="9">
        <f t="shared" si="1"/>
        <v>50</v>
      </c>
    </row>
    <row r="16" spans="1:11">
      <c r="A16" s="3" t="s">
        <v>130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131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2021'!A4</f>
        <v>230030 Acopiara</v>
      </c>
      <c r="B4" s="11">
        <f>'Dados 2021'!B4+'Dados 2021'!F4+'Dados 2021'!H4+'Dados 2021'!J4</f>
        <v>6</v>
      </c>
      <c r="C4" s="11">
        <f>'Dados 2021'!C4+'Dados 2021'!D4</f>
        <v>1</v>
      </c>
      <c r="D4" s="11">
        <f>'Dados 2021'!E4+'Dados 2021'!G4+'Dados 2021'!I4</f>
        <v>1</v>
      </c>
      <c r="E4" s="11">
        <f t="shared" ref="E4:E13" si="0">0</f>
        <v>0</v>
      </c>
      <c r="F4" s="17">
        <f t="shared" ref="F4:F13" si="1">SUM(B4:E4)</f>
        <v>8</v>
      </c>
      <c r="G4" s="18">
        <f t="shared" ref="G4:G14" si="2">IF(F4=0,"–",B4/F4)</f>
        <v>0.75</v>
      </c>
      <c r="I4" s="5" t="s">
        <v>103</v>
      </c>
      <c r="J4" s="19">
        <f>B14/F14</f>
        <v>0.81632653061224492</v>
      </c>
    </row>
    <row r="5" spans="1:10">
      <c r="A5" s="10" t="str">
        <f>'Dados 2021'!A5</f>
        <v>230330 Cariús</v>
      </c>
      <c r="B5" s="11">
        <f>'Dados 2021'!B5+'Dados 2021'!F5+'Dados 2021'!H5+'Dados 2021'!J5</f>
        <v>3</v>
      </c>
      <c r="C5" s="11">
        <f>'Dados 2021'!C5+'Dados 2021'!D5</f>
        <v>0</v>
      </c>
      <c r="D5" s="11">
        <f>'Dados 2021'!E5+'Dados 2021'!G5+'Dados 2021'!I5</f>
        <v>0</v>
      </c>
      <c r="E5" s="11">
        <f t="shared" si="0"/>
        <v>0</v>
      </c>
      <c r="F5" s="17">
        <f t="shared" si="1"/>
        <v>3</v>
      </c>
      <c r="G5" s="18">
        <f t="shared" si="2"/>
        <v>1</v>
      </c>
      <c r="I5" s="5" t="s">
        <v>104</v>
      </c>
      <c r="J5" s="19">
        <f>(B14+C14)/F14</f>
        <v>0.8571428571428571</v>
      </c>
    </row>
    <row r="6" spans="1:10">
      <c r="A6" s="10" t="str">
        <f>'Dados 2021'!A6</f>
        <v>230360 Catarina</v>
      </c>
      <c r="B6" s="11">
        <f>'Dados 2021'!B6+'Dados 2021'!F6+'Dados 2021'!H6+'Dados 2021'!J6</f>
        <v>1</v>
      </c>
      <c r="C6" s="11">
        <f>'Dados 2021'!C6+'Dados 2021'!D6</f>
        <v>0</v>
      </c>
      <c r="D6" s="11">
        <f>'Dados 2021'!E6+'Dados 2021'!G6+'Dados 2021'!I6</f>
        <v>0</v>
      </c>
      <c r="E6" s="11">
        <f t="shared" si="0"/>
        <v>0</v>
      </c>
      <c r="F6" s="17">
        <f t="shared" si="1"/>
        <v>1</v>
      </c>
      <c r="G6" s="18">
        <f t="shared" si="2"/>
        <v>1</v>
      </c>
      <c r="I6" s="5" t="s">
        <v>114</v>
      </c>
      <c r="J6" s="19">
        <f>'Dados 2021'!H14/B14</f>
        <v>0.75</v>
      </c>
    </row>
    <row r="7" spans="1:10">
      <c r="A7" s="10" t="str">
        <f>'Dados 2021'!A7</f>
        <v>230426 Deputado Irapuan Pinheiro</v>
      </c>
      <c r="B7" s="11">
        <f>'Dados 2021'!B7+'Dados 2021'!F7+'Dados 2021'!H7+'Dados 2021'!J7</f>
        <v>2</v>
      </c>
      <c r="C7" s="11">
        <f>'Dados 2021'!C7+'Dados 2021'!D7</f>
        <v>0</v>
      </c>
      <c r="D7" s="11">
        <f>'Dados 2021'!E7+'Dados 2021'!G7+'Dados 2021'!I7</f>
        <v>1</v>
      </c>
      <c r="E7" s="11">
        <f t="shared" si="0"/>
        <v>0</v>
      </c>
      <c r="F7" s="17">
        <f t="shared" si="1"/>
        <v>3</v>
      </c>
      <c r="G7" s="18">
        <f t="shared" si="2"/>
        <v>0.66666666666666663</v>
      </c>
      <c r="I7" s="5" t="s">
        <v>115</v>
      </c>
      <c r="J7" s="19">
        <f>B8/B14</f>
        <v>0.35</v>
      </c>
    </row>
    <row r="8" spans="1:10">
      <c r="A8" s="10" t="str">
        <f>'Dados 2021'!A8</f>
        <v>230550 Iguatu</v>
      </c>
      <c r="B8" s="11">
        <f>'Dados 2021'!B8+'Dados 2021'!F8+'Dados 2021'!H8+'Dados 2021'!J8</f>
        <v>14</v>
      </c>
      <c r="C8" s="11">
        <f>'Dados 2021'!C8+'Dados 2021'!D8</f>
        <v>0</v>
      </c>
      <c r="D8" s="11">
        <f>'Dados 2021'!E8+'Dados 2021'!G8+'Dados 2021'!I8</f>
        <v>3</v>
      </c>
      <c r="E8" s="11">
        <f t="shared" si="0"/>
        <v>0</v>
      </c>
      <c r="F8" s="17">
        <f t="shared" si="1"/>
        <v>17</v>
      </c>
      <c r="G8" s="18">
        <f t="shared" si="2"/>
        <v>0.82352941176470584</v>
      </c>
    </row>
    <row r="9" spans="1:10">
      <c r="A9" s="10" t="str">
        <f>'Dados 2021'!A9</f>
        <v>230740 Jucás</v>
      </c>
      <c r="B9" s="11">
        <f>'Dados 2021'!B9+'Dados 2021'!F9+'Dados 2021'!H9+'Dados 2021'!J9</f>
        <v>5</v>
      </c>
      <c r="C9" s="11">
        <f>'Dados 2021'!C9+'Dados 2021'!D9</f>
        <v>0</v>
      </c>
      <c r="D9" s="11">
        <f>'Dados 2021'!E9+'Dados 2021'!G9+'Dados 2021'!I9</f>
        <v>1</v>
      </c>
      <c r="E9" s="11">
        <f t="shared" si="0"/>
        <v>0</v>
      </c>
      <c r="F9" s="17">
        <f t="shared" si="1"/>
        <v>6</v>
      </c>
      <c r="G9" s="18">
        <f t="shared" si="2"/>
        <v>0.83333333333333337</v>
      </c>
    </row>
    <row r="10" spans="1:10">
      <c r="A10" s="10" t="str">
        <f>'Dados 2021'!A10</f>
        <v>230850 Mombaça</v>
      </c>
      <c r="B10" s="11">
        <f>'Dados 2021'!B10+'Dados 2021'!F10+'Dados 2021'!H10+'Dados 2021'!J10</f>
        <v>5</v>
      </c>
      <c r="C10" s="11">
        <f>'Dados 2021'!C10+'Dados 2021'!D10</f>
        <v>1</v>
      </c>
      <c r="D10" s="11">
        <f>'Dados 2021'!E10+'Dados 2021'!G10+'Dados 2021'!I10</f>
        <v>1</v>
      </c>
      <c r="E10" s="11">
        <f t="shared" si="0"/>
        <v>0</v>
      </c>
      <c r="F10" s="17">
        <f t="shared" si="1"/>
        <v>7</v>
      </c>
      <c r="G10" s="18">
        <f t="shared" si="2"/>
        <v>0.7142857142857143</v>
      </c>
    </row>
    <row r="11" spans="1:10">
      <c r="A11" s="10" t="str">
        <f>'Dados 2021'!A11</f>
        <v>231090 Piquet Carneiro</v>
      </c>
      <c r="B11" s="11">
        <f>'Dados 2021'!B11+'Dados 2021'!F11+'Dados 2021'!H11+'Dados 2021'!J11</f>
        <v>0</v>
      </c>
      <c r="C11" s="11">
        <f>'Dados 2021'!C11+'Dados 2021'!D11</f>
        <v>0</v>
      </c>
      <c r="D11" s="11">
        <f>'Dados 2021'!E11+'Dados 2021'!G11+'Dados 2021'!I11</f>
        <v>0</v>
      </c>
      <c r="E11" s="11">
        <f t="shared" si="0"/>
        <v>0</v>
      </c>
      <c r="F11" s="17">
        <f t="shared" si="1"/>
        <v>0</v>
      </c>
      <c r="G11" s="18" t="str">
        <f t="shared" si="2"/>
        <v>–</v>
      </c>
    </row>
    <row r="12" spans="1:10">
      <c r="A12" s="10" t="str">
        <f>'Dados 2021'!A12</f>
        <v>231135 Quixelô</v>
      </c>
      <c r="B12" s="11">
        <f>'Dados 2021'!B12+'Dados 2021'!F12+'Dados 2021'!H12+'Dados 2021'!J12</f>
        <v>3</v>
      </c>
      <c r="C12" s="11">
        <f>'Dados 2021'!C12+'Dados 2021'!D12</f>
        <v>0</v>
      </c>
      <c r="D12" s="11">
        <f>'Dados 2021'!E12+'Dados 2021'!G12+'Dados 2021'!I12</f>
        <v>0</v>
      </c>
      <c r="E12" s="11">
        <f t="shared" si="0"/>
        <v>0</v>
      </c>
      <c r="F12" s="17">
        <f t="shared" si="1"/>
        <v>3</v>
      </c>
      <c r="G12" s="18">
        <f t="shared" si="2"/>
        <v>1</v>
      </c>
    </row>
    <row r="13" spans="1:10">
      <c r="A13" s="10" t="str">
        <f>'Dados 2021'!A13</f>
        <v>231190 Saboeiro</v>
      </c>
      <c r="B13" s="11">
        <f>'Dados 2021'!B13+'Dados 2021'!F13+'Dados 2021'!H13+'Dados 2021'!J13</f>
        <v>1</v>
      </c>
      <c r="C13" s="11">
        <f>'Dados 2021'!C13+'Dados 2021'!D13</f>
        <v>0</v>
      </c>
      <c r="D13" s="11">
        <f>'Dados 2021'!E13+'Dados 2021'!G13+'Dados 2021'!I13</f>
        <v>0</v>
      </c>
      <c r="E13" s="11">
        <f t="shared" si="0"/>
        <v>0</v>
      </c>
      <c r="F13" s="17">
        <f t="shared" si="1"/>
        <v>1</v>
      </c>
      <c r="G13" s="18">
        <f t="shared" si="2"/>
        <v>1</v>
      </c>
    </row>
    <row r="14" spans="1:10">
      <c r="A14" s="8" t="s">
        <v>26</v>
      </c>
      <c r="B14" s="9">
        <f t="shared" ref="B14:F14" si="3">SUM(B4:B13)</f>
        <v>40</v>
      </c>
      <c r="C14" s="9">
        <f t="shared" si="3"/>
        <v>2</v>
      </c>
      <c r="D14" s="9">
        <f t="shared" si="3"/>
        <v>7</v>
      </c>
      <c r="E14" s="9">
        <f t="shared" si="3"/>
        <v>0</v>
      </c>
      <c r="F14" s="9">
        <f t="shared" si="3"/>
        <v>49</v>
      </c>
      <c r="G14" s="23">
        <f t="shared" si="2"/>
        <v>0.81632653061224492</v>
      </c>
    </row>
    <row r="16" spans="1:10">
      <c r="A16" s="3" t="s">
        <v>120</v>
      </c>
    </row>
    <row r="17" spans="1:1">
      <c r="A17" s="3" t="s">
        <v>135</v>
      </c>
    </row>
    <row r="18" spans="1:1">
      <c r="A18" s="3" t="s">
        <v>143</v>
      </c>
    </row>
    <row r="19" spans="1:1">
      <c r="A19" s="3" t="s">
        <v>144</v>
      </c>
    </row>
    <row r="20" spans="1:1">
      <c r="A20" s="3" t="s">
        <v>124</v>
      </c>
    </row>
    <row r="21" spans="1:1" ht="15.75" customHeight="1">
      <c r="A21" s="3" t="s">
        <v>145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11" width="10" customWidth="1"/>
    <col min="12" max="26" width="8.7109375" customWidth="1"/>
  </cols>
  <sheetData>
    <row r="1" spans="1:11" ht="15.75">
      <c r="A1" s="1" t="s">
        <v>132</v>
      </c>
    </row>
    <row r="3" spans="1:11" ht="31.5" customHeight="1">
      <c r="A3" s="4" t="s">
        <v>6</v>
      </c>
      <c r="B3" s="4" t="s">
        <v>106</v>
      </c>
      <c r="C3" s="4" t="s">
        <v>128</v>
      </c>
      <c r="D3" s="4" t="s">
        <v>108</v>
      </c>
      <c r="E3" s="4" t="s">
        <v>129</v>
      </c>
      <c r="F3" s="4" t="s">
        <v>109</v>
      </c>
      <c r="G3" s="4" t="s">
        <v>133</v>
      </c>
      <c r="H3" s="4" t="s">
        <v>110</v>
      </c>
      <c r="I3" s="4" t="s">
        <v>111</v>
      </c>
      <c r="J3" s="4" t="s">
        <v>113</v>
      </c>
      <c r="K3" s="4" t="s">
        <v>26</v>
      </c>
    </row>
    <row r="4" spans="1:11">
      <c r="A4" s="5" t="s">
        <v>15</v>
      </c>
      <c r="B4" s="15">
        <v>0</v>
      </c>
      <c r="C4" s="15">
        <v>1</v>
      </c>
      <c r="D4" s="15">
        <v>0</v>
      </c>
      <c r="E4" s="15">
        <v>0</v>
      </c>
      <c r="F4" s="15">
        <v>0</v>
      </c>
      <c r="G4" s="15">
        <v>0</v>
      </c>
      <c r="H4" s="15">
        <v>5</v>
      </c>
      <c r="I4" s="15">
        <v>1</v>
      </c>
      <c r="J4" s="15">
        <v>1</v>
      </c>
      <c r="K4" s="6">
        <f t="shared" ref="K4:K13" si="0">SUM(B4:J4)</f>
        <v>8</v>
      </c>
    </row>
    <row r="5" spans="1:11">
      <c r="A5" s="5" t="s">
        <v>19</v>
      </c>
      <c r="B5" s="15">
        <v>1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2</v>
      </c>
      <c r="I5" s="15">
        <v>0</v>
      </c>
      <c r="J5" s="15">
        <v>0</v>
      </c>
      <c r="K5" s="6">
        <f t="shared" si="0"/>
        <v>3</v>
      </c>
    </row>
    <row r="6" spans="1:11">
      <c r="A6" s="5" t="s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1</v>
      </c>
      <c r="I6" s="15">
        <v>0</v>
      </c>
      <c r="J6" s="15">
        <v>0</v>
      </c>
      <c r="K6" s="6">
        <f t="shared" si="0"/>
        <v>1</v>
      </c>
    </row>
    <row r="7" spans="1:11">
      <c r="A7" s="5" t="s">
        <v>21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1</v>
      </c>
      <c r="H7" s="15">
        <v>2</v>
      </c>
      <c r="I7" s="15">
        <v>0</v>
      </c>
      <c r="J7" s="15">
        <v>0</v>
      </c>
      <c r="K7" s="6">
        <f t="shared" si="0"/>
        <v>3</v>
      </c>
    </row>
    <row r="8" spans="1:11">
      <c r="A8" s="5" t="s">
        <v>22</v>
      </c>
      <c r="B8" s="15">
        <v>0</v>
      </c>
      <c r="C8" s="15">
        <v>0</v>
      </c>
      <c r="D8" s="15">
        <v>0</v>
      </c>
      <c r="E8" s="15">
        <v>2</v>
      </c>
      <c r="F8" s="15">
        <v>2</v>
      </c>
      <c r="G8" s="15">
        <v>0</v>
      </c>
      <c r="H8" s="15">
        <v>12</v>
      </c>
      <c r="I8" s="15">
        <v>1</v>
      </c>
      <c r="J8" s="15">
        <v>0</v>
      </c>
      <c r="K8" s="6">
        <f t="shared" si="0"/>
        <v>17</v>
      </c>
    </row>
    <row r="9" spans="1:11">
      <c r="A9" s="5" t="s">
        <v>23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2</v>
      </c>
      <c r="I9" s="15">
        <v>1</v>
      </c>
      <c r="J9" s="15">
        <v>2</v>
      </c>
      <c r="K9" s="6">
        <f t="shared" si="0"/>
        <v>6</v>
      </c>
    </row>
    <row r="10" spans="1:11">
      <c r="A10" s="5" t="s">
        <v>24</v>
      </c>
      <c r="B10" s="15">
        <v>1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4</v>
      </c>
      <c r="I10" s="15">
        <v>1</v>
      </c>
      <c r="J10" s="15">
        <v>0</v>
      </c>
      <c r="K10" s="6">
        <f t="shared" si="0"/>
        <v>7</v>
      </c>
    </row>
    <row r="11" spans="1:11">
      <c r="A11" s="5" t="s">
        <v>25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6">
        <f t="shared" si="0"/>
        <v>0</v>
      </c>
    </row>
    <row r="12" spans="1:11">
      <c r="A12" s="5" t="s">
        <v>29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1</v>
      </c>
      <c r="K12" s="6">
        <f t="shared" si="0"/>
        <v>3</v>
      </c>
    </row>
    <row r="13" spans="1:11">
      <c r="A13" s="5" t="s">
        <v>30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0</v>
      </c>
      <c r="J13" s="15">
        <v>0</v>
      </c>
      <c r="K13" s="6">
        <f t="shared" si="0"/>
        <v>1</v>
      </c>
    </row>
    <row r="14" spans="1:11">
      <c r="A14" s="8" t="s">
        <v>26</v>
      </c>
      <c r="B14" s="9">
        <f t="shared" ref="B14:K14" si="1">SUM(B4:B13)</f>
        <v>4</v>
      </c>
      <c r="C14" s="9">
        <f t="shared" si="1"/>
        <v>1</v>
      </c>
      <c r="D14" s="9">
        <f t="shared" si="1"/>
        <v>1</v>
      </c>
      <c r="E14" s="9">
        <f t="shared" si="1"/>
        <v>2</v>
      </c>
      <c r="F14" s="9">
        <f t="shared" si="1"/>
        <v>2</v>
      </c>
      <c r="G14" s="9">
        <f t="shared" si="1"/>
        <v>1</v>
      </c>
      <c r="H14" s="9">
        <f t="shared" si="1"/>
        <v>30</v>
      </c>
      <c r="I14" s="9">
        <f t="shared" si="1"/>
        <v>4</v>
      </c>
      <c r="J14" s="9">
        <f t="shared" si="1"/>
        <v>4</v>
      </c>
      <c r="K14" s="9">
        <f t="shared" si="1"/>
        <v>49</v>
      </c>
    </row>
    <row r="16" spans="1:11">
      <c r="A16" s="3" t="s">
        <v>138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139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2022'!A4</f>
        <v>230030 Acopiara</v>
      </c>
      <c r="B4" s="11">
        <f>'Dados 2022'!B4+'Dados 2022'!D4+'Dados 2022'!F4+'Dados 2022'!I4</f>
        <v>7</v>
      </c>
      <c r="C4" s="11">
        <f>'Dados 2022'!C4+'Dados 2022'!E4</f>
        <v>0</v>
      </c>
      <c r="D4" s="11">
        <f>'Dados 2022'!G4</f>
        <v>0</v>
      </c>
      <c r="E4" s="11">
        <f>'Dados 2022'!H4</f>
        <v>1</v>
      </c>
      <c r="F4" s="17">
        <f t="shared" ref="F4:F13" si="0">SUM(B4:E4)</f>
        <v>8</v>
      </c>
      <c r="G4" s="18">
        <f t="shared" ref="G4:G14" si="1">IF(F4=0,"–",B4/F4)</f>
        <v>0.875</v>
      </c>
      <c r="I4" s="5" t="s">
        <v>103</v>
      </c>
      <c r="J4" s="19">
        <f>B14/F14</f>
        <v>0.79545454545454541</v>
      </c>
    </row>
    <row r="5" spans="1:10">
      <c r="A5" s="10" t="str">
        <f>'Dados 2022'!A5</f>
        <v>230330 Cariús</v>
      </c>
      <c r="B5" s="11">
        <f>'Dados 2022'!B5+'Dados 2022'!D5+'Dados 2022'!F5+'Dados 2022'!I5</f>
        <v>1</v>
      </c>
      <c r="C5" s="11">
        <f>'Dados 2022'!C5+'Dados 2022'!E5</f>
        <v>0</v>
      </c>
      <c r="D5" s="11">
        <f>'Dados 2022'!G5</f>
        <v>0</v>
      </c>
      <c r="E5" s="11">
        <f>'Dados 2022'!H5</f>
        <v>0</v>
      </c>
      <c r="F5" s="17">
        <f t="shared" si="0"/>
        <v>1</v>
      </c>
      <c r="G5" s="18">
        <f t="shared" si="1"/>
        <v>1</v>
      </c>
      <c r="I5" s="5" t="s">
        <v>104</v>
      </c>
      <c r="J5" s="19">
        <f>(B14+C14)/F14</f>
        <v>0.86363636363636365</v>
      </c>
    </row>
    <row r="6" spans="1:10">
      <c r="A6" s="10" t="str">
        <f>'Dados 2022'!A6</f>
        <v>230360 Catarina</v>
      </c>
      <c r="B6" s="11">
        <f>'Dados 2022'!B6+'Dados 2022'!D6+'Dados 2022'!F6+'Dados 2022'!I6</f>
        <v>2</v>
      </c>
      <c r="C6" s="11">
        <f>'Dados 2022'!C6+'Dados 2022'!E6</f>
        <v>0</v>
      </c>
      <c r="D6" s="11">
        <f>'Dados 2022'!G6</f>
        <v>0</v>
      </c>
      <c r="E6" s="11">
        <f>'Dados 2022'!H6</f>
        <v>0</v>
      </c>
      <c r="F6" s="17">
        <f t="shared" si="0"/>
        <v>2</v>
      </c>
      <c r="G6" s="18">
        <f t="shared" si="1"/>
        <v>1</v>
      </c>
      <c r="I6" s="5" t="s">
        <v>114</v>
      </c>
      <c r="J6" s="19">
        <f>'Dados 2022'!F14/B14</f>
        <v>0.77142857142857146</v>
      </c>
    </row>
    <row r="7" spans="1:10">
      <c r="A7" s="10" t="str">
        <f>'Dados 2022'!A7</f>
        <v>230426 Deputado Irapuan Pinheiro</v>
      </c>
      <c r="B7" s="11">
        <f>'Dados 2022'!B7+'Dados 2022'!D7+'Dados 2022'!F7+'Dados 2022'!I7</f>
        <v>1</v>
      </c>
      <c r="C7" s="11">
        <f>'Dados 2022'!C7+'Dados 2022'!E7</f>
        <v>0</v>
      </c>
      <c r="D7" s="11">
        <f>'Dados 2022'!G7</f>
        <v>0</v>
      </c>
      <c r="E7" s="11">
        <f>'Dados 2022'!H7</f>
        <v>0</v>
      </c>
      <c r="F7" s="17">
        <f t="shared" si="0"/>
        <v>1</v>
      </c>
      <c r="G7" s="18">
        <f t="shared" si="1"/>
        <v>1</v>
      </c>
      <c r="I7" s="5" t="s">
        <v>115</v>
      </c>
      <c r="J7" s="19">
        <f>B8/B14</f>
        <v>0.31428571428571428</v>
      </c>
    </row>
    <row r="8" spans="1:10">
      <c r="A8" s="10" t="str">
        <f>'Dados 2022'!A8</f>
        <v>230550 Iguatu</v>
      </c>
      <c r="B8" s="11">
        <f>'Dados 2022'!B8+'Dados 2022'!D8+'Dados 2022'!F8+'Dados 2022'!I8</f>
        <v>11</v>
      </c>
      <c r="C8" s="11">
        <f>'Dados 2022'!C8+'Dados 2022'!E8</f>
        <v>0</v>
      </c>
      <c r="D8" s="11">
        <f>'Dados 2022'!G8</f>
        <v>2</v>
      </c>
      <c r="E8" s="11">
        <f>'Dados 2022'!H8</f>
        <v>0</v>
      </c>
      <c r="F8" s="17">
        <f t="shared" si="0"/>
        <v>13</v>
      </c>
      <c r="G8" s="18">
        <f t="shared" si="1"/>
        <v>0.84615384615384615</v>
      </c>
    </row>
    <row r="9" spans="1:10">
      <c r="A9" s="10" t="str">
        <f>'Dados 2022'!A9</f>
        <v>230740 Jucás</v>
      </c>
      <c r="B9" s="11">
        <f>'Dados 2022'!B9+'Dados 2022'!D9+'Dados 2022'!F9+'Dados 2022'!I9</f>
        <v>1</v>
      </c>
      <c r="C9" s="11">
        <f>'Dados 2022'!C9+'Dados 2022'!E9</f>
        <v>0</v>
      </c>
      <c r="D9" s="11">
        <f>'Dados 2022'!G9</f>
        <v>1</v>
      </c>
      <c r="E9" s="11">
        <f>'Dados 2022'!H9</f>
        <v>0</v>
      </c>
      <c r="F9" s="17">
        <f t="shared" si="0"/>
        <v>2</v>
      </c>
      <c r="G9" s="18">
        <f t="shared" si="1"/>
        <v>0.5</v>
      </c>
    </row>
    <row r="10" spans="1:10">
      <c r="A10" s="10" t="str">
        <f>'Dados 2022'!A10</f>
        <v>230850 Mombaça</v>
      </c>
      <c r="B10" s="11">
        <f>'Dados 2022'!B10+'Dados 2022'!D10+'Dados 2022'!F10+'Dados 2022'!I10</f>
        <v>6</v>
      </c>
      <c r="C10" s="11">
        <f>'Dados 2022'!C10+'Dados 2022'!E10</f>
        <v>1</v>
      </c>
      <c r="D10" s="11">
        <f>'Dados 2022'!G10</f>
        <v>0</v>
      </c>
      <c r="E10" s="11">
        <f>'Dados 2022'!H10</f>
        <v>0</v>
      </c>
      <c r="F10" s="17">
        <f t="shared" si="0"/>
        <v>7</v>
      </c>
      <c r="G10" s="18">
        <f t="shared" si="1"/>
        <v>0.8571428571428571</v>
      </c>
    </row>
    <row r="11" spans="1:10">
      <c r="A11" s="10" t="str">
        <f>'Dados 2022'!A11</f>
        <v>231090 Piquet Carneiro</v>
      </c>
      <c r="B11" s="11">
        <f>'Dados 2022'!B11+'Dados 2022'!D11+'Dados 2022'!F11+'Dados 2022'!I11</f>
        <v>2</v>
      </c>
      <c r="C11" s="11">
        <f>'Dados 2022'!C11+'Dados 2022'!E11</f>
        <v>1</v>
      </c>
      <c r="D11" s="11">
        <f>'Dados 2022'!G11</f>
        <v>2</v>
      </c>
      <c r="E11" s="11">
        <f>'Dados 2022'!H11</f>
        <v>0</v>
      </c>
      <c r="F11" s="17">
        <f t="shared" si="0"/>
        <v>5</v>
      </c>
      <c r="G11" s="18">
        <f t="shared" si="1"/>
        <v>0.4</v>
      </c>
    </row>
    <row r="12" spans="1:10">
      <c r="A12" s="10" t="str">
        <f>'Dados 2022'!A12</f>
        <v>231135 Quixelô</v>
      </c>
      <c r="B12" s="11">
        <f>'Dados 2022'!B12+'Dados 2022'!D12+'Dados 2022'!F12+'Dados 2022'!I12</f>
        <v>3</v>
      </c>
      <c r="C12" s="11">
        <f>'Dados 2022'!C12+'Dados 2022'!E12</f>
        <v>0</v>
      </c>
      <c r="D12" s="11">
        <f>'Dados 2022'!G12</f>
        <v>0</v>
      </c>
      <c r="E12" s="11">
        <f>'Dados 2022'!H12</f>
        <v>0</v>
      </c>
      <c r="F12" s="17">
        <f t="shared" si="0"/>
        <v>3</v>
      </c>
      <c r="G12" s="18">
        <f t="shared" si="1"/>
        <v>1</v>
      </c>
    </row>
    <row r="13" spans="1:10">
      <c r="A13" s="10" t="str">
        <f>'Dados 2022'!A13</f>
        <v>231190 Saboeiro</v>
      </c>
      <c r="B13" s="11">
        <f>'Dados 2022'!B13+'Dados 2022'!D13+'Dados 2022'!F13+'Dados 2022'!I13</f>
        <v>1</v>
      </c>
      <c r="C13" s="11">
        <f>'Dados 2022'!C13+'Dados 2022'!E13</f>
        <v>1</v>
      </c>
      <c r="D13" s="11">
        <f>'Dados 2022'!G13</f>
        <v>0</v>
      </c>
      <c r="E13" s="11">
        <f>'Dados 2022'!H13</f>
        <v>0</v>
      </c>
      <c r="F13" s="17">
        <f t="shared" si="0"/>
        <v>2</v>
      </c>
      <c r="G13" s="18">
        <f t="shared" si="1"/>
        <v>0.5</v>
      </c>
    </row>
    <row r="14" spans="1:10">
      <c r="A14" s="8" t="s">
        <v>26</v>
      </c>
      <c r="B14" s="9">
        <f t="shared" ref="B14:F14" si="2">SUM(B4:B13)</f>
        <v>35</v>
      </c>
      <c r="C14" s="9">
        <f t="shared" si="2"/>
        <v>3</v>
      </c>
      <c r="D14" s="9">
        <f t="shared" si="2"/>
        <v>5</v>
      </c>
      <c r="E14" s="9">
        <f t="shared" si="2"/>
        <v>1</v>
      </c>
      <c r="F14" s="9">
        <f t="shared" si="2"/>
        <v>44</v>
      </c>
      <c r="G14" s="23">
        <f t="shared" si="1"/>
        <v>0.79545454545454541</v>
      </c>
    </row>
    <row r="16" spans="1:10">
      <c r="A16" s="3" t="s">
        <v>120</v>
      </c>
    </row>
    <row r="17" spans="1:1">
      <c r="A17" s="3" t="s">
        <v>147</v>
      </c>
    </row>
    <row r="18" spans="1:1">
      <c r="A18" s="3" t="s">
        <v>122</v>
      </c>
    </row>
    <row r="19" spans="1:1">
      <c r="A19" s="3" t="s">
        <v>123</v>
      </c>
    </row>
    <row r="20" spans="1:1">
      <c r="A20" s="3" t="s">
        <v>124</v>
      </c>
    </row>
    <row r="21" spans="1:1" ht="15.75" customHeight="1">
      <c r="A21" s="3" t="s">
        <v>148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10" width="10" customWidth="1"/>
    <col min="11" max="26" width="8.7109375" customWidth="1"/>
  </cols>
  <sheetData>
    <row r="1" spans="1:10" ht="15.75">
      <c r="A1" s="1" t="s">
        <v>140</v>
      </c>
    </row>
    <row r="3" spans="1:10" ht="31.5" customHeight="1">
      <c r="A3" s="4" t="s">
        <v>6</v>
      </c>
      <c r="B3" s="4" t="s">
        <v>106</v>
      </c>
      <c r="C3" s="4" t="s">
        <v>108</v>
      </c>
      <c r="D3" s="4" t="s">
        <v>109</v>
      </c>
      <c r="E3" s="4" t="s">
        <v>141</v>
      </c>
      <c r="F3" s="4" t="s">
        <v>110</v>
      </c>
      <c r="G3" s="4" t="s">
        <v>111</v>
      </c>
      <c r="H3" s="4" t="s">
        <v>112</v>
      </c>
      <c r="I3" s="4" t="s">
        <v>113</v>
      </c>
      <c r="J3" s="4" t="s">
        <v>26</v>
      </c>
    </row>
    <row r="4" spans="1:10">
      <c r="A4" s="5" t="s">
        <v>15</v>
      </c>
      <c r="B4" s="15">
        <v>2</v>
      </c>
      <c r="C4" s="15">
        <v>0</v>
      </c>
      <c r="D4" s="15">
        <v>0</v>
      </c>
      <c r="E4" s="15">
        <v>0</v>
      </c>
      <c r="F4" s="15">
        <v>5</v>
      </c>
      <c r="G4" s="15">
        <v>0</v>
      </c>
      <c r="H4" s="15">
        <v>1</v>
      </c>
      <c r="I4" s="15">
        <v>0</v>
      </c>
      <c r="J4" s="6">
        <f t="shared" ref="J4:J13" si="0">SUM(B4:I4)</f>
        <v>8</v>
      </c>
    </row>
    <row r="5" spans="1:10">
      <c r="A5" s="5" t="s">
        <v>19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1</v>
      </c>
      <c r="J5" s="6">
        <f t="shared" si="0"/>
        <v>1</v>
      </c>
    </row>
    <row r="6" spans="1:10">
      <c r="A6" s="5" t="s">
        <v>20</v>
      </c>
      <c r="B6" s="15">
        <v>0</v>
      </c>
      <c r="C6" s="15">
        <v>0</v>
      </c>
      <c r="D6" s="15">
        <v>0</v>
      </c>
      <c r="E6" s="15">
        <v>0</v>
      </c>
      <c r="F6" s="15">
        <v>2</v>
      </c>
      <c r="G6" s="15">
        <v>0</v>
      </c>
      <c r="H6" s="15">
        <v>0</v>
      </c>
      <c r="I6" s="15">
        <v>0</v>
      </c>
      <c r="J6" s="6">
        <f t="shared" si="0"/>
        <v>2</v>
      </c>
    </row>
    <row r="7" spans="1:10">
      <c r="A7" s="5" t="s">
        <v>21</v>
      </c>
      <c r="B7" s="15">
        <v>1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6">
        <f t="shared" si="0"/>
        <v>1</v>
      </c>
    </row>
    <row r="8" spans="1:10">
      <c r="A8" s="5" t="s">
        <v>22</v>
      </c>
      <c r="B8" s="15">
        <v>0</v>
      </c>
      <c r="C8" s="15">
        <v>0</v>
      </c>
      <c r="D8" s="15">
        <v>2</v>
      </c>
      <c r="E8" s="15">
        <v>0</v>
      </c>
      <c r="F8" s="15">
        <v>9</v>
      </c>
      <c r="G8" s="15">
        <v>2</v>
      </c>
      <c r="H8" s="15">
        <v>0</v>
      </c>
      <c r="I8" s="15">
        <v>0</v>
      </c>
      <c r="J8" s="6">
        <f t="shared" si="0"/>
        <v>13</v>
      </c>
    </row>
    <row r="9" spans="1:10">
      <c r="A9" s="5" t="s">
        <v>23</v>
      </c>
      <c r="B9" s="15">
        <v>0</v>
      </c>
      <c r="C9" s="15">
        <v>0</v>
      </c>
      <c r="D9" s="15">
        <v>0</v>
      </c>
      <c r="E9" s="15">
        <v>0</v>
      </c>
      <c r="F9" s="15">
        <v>1</v>
      </c>
      <c r="G9" s="15">
        <v>1</v>
      </c>
      <c r="H9" s="15">
        <v>0</v>
      </c>
      <c r="I9" s="15">
        <v>0</v>
      </c>
      <c r="J9" s="6">
        <f t="shared" si="0"/>
        <v>2</v>
      </c>
    </row>
    <row r="10" spans="1:10">
      <c r="A10" s="5" t="s">
        <v>24</v>
      </c>
      <c r="B10" s="15">
        <v>0</v>
      </c>
      <c r="C10" s="15">
        <v>1</v>
      </c>
      <c r="D10" s="15">
        <v>0</v>
      </c>
      <c r="E10" s="15">
        <v>0</v>
      </c>
      <c r="F10" s="15">
        <v>6</v>
      </c>
      <c r="G10" s="15">
        <v>0</v>
      </c>
      <c r="H10" s="15">
        <v>0</v>
      </c>
      <c r="I10" s="15">
        <v>0</v>
      </c>
      <c r="J10" s="6">
        <f t="shared" si="0"/>
        <v>7</v>
      </c>
    </row>
    <row r="11" spans="1:10">
      <c r="A11" s="5" t="s">
        <v>25</v>
      </c>
      <c r="B11" s="15">
        <v>0</v>
      </c>
      <c r="C11" s="15">
        <v>0</v>
      </c>
      <c r="D11" s="15">
        <v>1</v>
      </c>
      <c r="E11" s="15">
        <v>1</v>
      </c>
      <c r="F11" s="15">
        <v>1</v>
      </c>
      <c r="G11" s="15">
        <v>2</v>
      </c>
      <c r="H11" s="15">
        <v>0</v>
      </c>
      <c r="I11" s="15">
        <v>0</v>
      </c>
      <c r="J11" s="6">
        <f t="shared" si="0"/>
        <v>5</v>
      </c>
    </row>
    <row r="12" spans="1:10">
      <c r="A12" s="5" t="s">
        <v>29</v>
      </c>
      <c r="B12" s="15">
        <v>0</v>
      </c>
      <c r="C12" s="15">
        <v>0</v>
      </c>
      <c r="D12" s="15">
        <v>0</v>
      </c>
      <c r="E12" s="15">
        <v>0</v>
      </c>
      <c r="F12" s="15">
        <v>3</v>
      </c>
      <c r="G12" s="15">
        <v>0</v>
      </c>
      <c r="H12" s="15">
        <v>0</v>
      </c>
      <c r="I12" s="15">
        <v>0</v>
      </c>
      <c r="J12" s="6">
        <f t="shared" si="0"/>
        <v>3</v>
      </c>
    </row>
    <row r="13" spans="1:10">
      <c r="A13" s="5" t="s">
        <v>30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6">
        <f t="shared" si="0"/>
        <v>2</v>
      </c>
    </row>
    <row r="14" spans="1:10">
      <c r="A14" s="8" t="s">
        <v>26</v>
      </c>
      <c r="B14" s="9">
        <f t="shared" ref="B14:J14" si="1">SUM(B4:B13)</f>
        <v>4</v>
      </c>
      <c r="C14" s="9">
        <f t="shared" si="1"/>
        <v>2</v>
      </c>
      <c r="D14" s="9">
        <f t="shared" si="1"/>
        <v>3</v>
      </c>
      <c r="E14" s="9">
        <f t="shared" si="1"/>
        <v>1</v>
      </c>
      <c r="F14" s="9">
        <f t="shared" si="1"/>
        <v>27</v>
      </c>
      <c r="G14" s="9">
        <f t="shared" si="1"/>
        <v>5</v>
      </c>
      <c r="H14" s="9">
        <f t="shared" si="1"/>
        <v>1</v>
      </c>
      <c r="I14" s="9">
        <f t="shared" si="1"/>
        <v>1</v>
      </c>
      <c r="J14" s="9">
        <f t="shared" si="1"/>
        <v>44</v>
      </c>
    </row>
    <row r="16" spans="1:10">
      <c r="A16" s="3" t="s">
        <v>146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142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2023'!A4</f>
        <v>230030 Acopiara</v>
      </c>
      <c r="B4" s="11">
        <f>'Dados 2023'!D4+'Dados 2023'!E4+'Dados 2023'!G4</f>
        <v>1</v>
      </c>
      <c r="C4" s="11">
        <f>'Dados 2023'!B4+'Dados 2023'!C4</f>
        <v>1</v>
      </c>
      <c r="D4" s="11">
        <f>'Dados 2023'!F4</f>
        <v>0</v>
      </c>
      <c r="E4" s="11">
        <f t="shared" ref="E4:E13" si="0">0</f>
        <v>0</v>
      </c>
      <c r="F4" s="17">
        <f t="shared" ref="F4:F13" si="1">SUM(B4:E4)</f>
        <v>2</v>
      </c>
      <c r="G4" s="18">
        <f t="shared" ref="G4:G14" si="2">IF(F4=0,"–",B4/F4)</f>
        <v>0.5</v>
      </c>
      <c r="I4" s="5" t="s">
        <v>103</v>
      </c>
      <c r="J4" s="19">
        <f>B14/F14</f>
        <v>0.85365853658536583</v>
      </c>
    </row>
    <row r="5" spans="1:10">
      <c r="A5" s="10" t="str">
        <f>'Dados 2023'!A5</f>
        <v>230330 Cariús</v>
      </c>
      <c r="B5" s="11">
        <f>'Dados 2023'!D5+'Dados 2023'!E5+'Dados 2023'!G5</f>
        <v>2</v>
      </c>
      <c r="C5" s="11">
        <f>'Dados 2023'!B5+'Dados 2023'!C5</f>
        <v>0</v>
      </c>
      <c r="D5" s="11">
        <f>'Dados 2023'!F5</f>
        <v>0</v>
      </c>
      <c r="E5" s="11">
        <f t="shared" si="0"/>
        <v>0</v>
      </c>
      <c r="F5" s="17">
        <f t="shared" si="1"/>
        <v>2</v>
      </c>
      <c r="G5" s="18">
        <f t="shared" si="2"/>
        <v>1</v>
      </c>
      <c r="I5" s="5" t="s">
        <v>104</v>
      </c>
      <c r="J5" s="19">
        <f>(B14+C14)/F14</f>
        <v>0.90243902439024393</v>
      </c>
    </row>
    <row r="6" spans="1:10">
      <c r="A6" s="10" t="str">
        <f>'Dados 2023'!A6</f>
        <v>230360 Catarina</v>
      </c>
      <c r="B6" s="11">
        <f>'Dados 2023'!D6+'Dados 2023'!E6+'Dados 2023'!G6</f>
        <v>1</v>
      </c>
      <c r="C6" s="11">
        <f>'Dados 2023'!B6+'Dados 2023'!C6</f>
        <v>0</v>
      </c>
      <c r="D6" s="11">
        <f>'Dados 2023'!F6</f>
        <v>0</v>
      </c>
      <c r="E6" s="11">
        <f t="shared" si="0"/>
        <v>0</v>
      </c>
      <c r="F6" s="17">
        <f t="shared" si="1"/>
        <v>1</v>
      </c>
      <c r="G6" s="18">
        <f t="shared" si="2"/>
        <v>1</v>
      </c>
      <c r="I6" s="5" t="s">
        <v>114</v>
      </c>
      <c r="J6" s="19">
        <f>'Dados 2023'!E14/B14</f>
        <v>0.82857142857142863</v>
      </c>
    </row>
    <row r="7" spans="1:10">
      <c r="A7" s="10" t="str">
        <f>'Dados 2023'!A7</f>
        <v>230426 Deputado Irapuan Pinheiro</v>
      </c>
      <c r="B7" s="11">
        <f>'Dados 2023'!D7+'Dados 2023'!E7+'Dados 2023'!G7</f>
        <v>1</v>
      </c>
      <c r="C7" s="11">
        <f>'Dados 2023'!B7+'Dados 2023'!C7</f>
        <v>0</v>
      </c>
      <c r="D7" s="11">
        <f>'Dados 2023'!F7</f>
        <v>0</v>
      </c>
      <c r="E7" s="11">
        <f t="shared" si="0"/>
        <v>0</v>
      </c>
      <c r="F7" s="17">
        <f t="shared" si="1"/>
        <v>1</v>
      </c>
      <c r="G7" s="18">
        <f t="shared" si="2"/>
        <v>1</v>
      </c>
      <c r="I7" s="5" t="s">
        <v>115</v>
      </c>
      <c r="J7" s="19">
        <f>B8/B14</f>
        <v>0.42857142857142855</v>
      </c>
    </row>
    <row r="8" spans="1:10">
      <c r="A8" s="10" t="str">
        <f>'Dados 2023'!A8</f>
        <v>230550 Iguatu</v>
      </c>
      <c r="B8" s="11">
        <f>'Dados 2023'!D8+'Dados 2023'!E8+'Dados 2023'!G8</f>
        <v>15</v>
      </c>
      <c r="C8" s="11">
        <f>'Dados 2023'!B8+'Dados 2023'!C8</f>
        <v>1</v>
      </c>
      <c r="D8" s="11">
        <f>'Dados 2023'!F8</f>
        <v>0</v>
      </c>
      <c r="E8" s="11">
        <f t="shared" si="0"/>
        <v>0</v>
      </c>
      <c r="F8" s="17">
        <f t="shared" si="1"/>
        <v>16</v>
      </c>
      <c r="G8" s="18">
        <f t="shared" si="2"/>
        <v>0.9375</v>
      </c>
    </row>
    <row r="9" spans="1:10">
      <c r="A9" s="10" t="str">
        <f>'Dados 2023'!A9</f>
        <v>230740 Jucás</v>
      </c>
      <c r="B9" s="11">
        <f>'Dados 2023'!D9+'Dados 2023'!E9+'Dados 2023'!G9</f>
        <v>6</v>
      </c>
      <c r="C9" s="11">
        <f>'Dados 2023'!B9+'Dados 2023'!C9</f>
        <v>0</v>
      </c>
      <c r="D9" s="11">
        <f>'Dados 2023'!F9</f>
        <v>1</v>
      </c>
      <c r="E9" s="11">
        <f t="shared" si="0"/>
        <v>0</v>
      </c>
      <c r="F9" s="17">
        <f t="shared" si="1"/>
        <v>7</v>
      </c>
      <c r="G9" s="18">
        <f t="shared" si="2"/>
        <v>0.8571428571428571</v>
      </c>
    </row>
    <row r="10" spans="1:10">
      <c r="A10" s="10" t="str">
        <f>'Dados 2023'!A10</f>
        <v>230850 Mombaça</v>
      </c>
      <c r="B10" s="11">
        <f>'Dados 2023'!D10+'Dados 2023'!E10+'Dados 2023'!G10</f>
        <v>3</v>
      </c>
      <c r="C10" s="11">
        <f>'Dados 2023'!B10+'Dados 2023'!C10</f>
        <v>0</v>
      </c>
      <c r="D10" s="11">
        <f>'Dados 2023'!F10</f>
        <v>2</v>
      </c>
      <c r="E10" s="11">
        <f t="shared" si="0"/>
        <v>0</v>
      </c>
      <c r="F10" s="17">
        <f t="shared" si="1"/>
        <v>5</v>
      </c>
      <c r="G10" s="18">
        <f t="shared" si="2"/>
        <v>0.6</v>
      </c>
    </row>
    <row r="11" spans="1:10">
      <c r="A11" s="10" t="str">
        <f>'Dados 2023'!A11</f>
        <v>231090 Piquet Carneiro</v>
      </c>
      <c r="B11" s="11">
        <f>'Dados 2023'!D11+'Dados 2023'!E11+'Dados 2023'!G11</f>
        <v>1</v>
      </c>
      <c r="C11" s="11">
        <f>'Dados 2023'!B11+'Dados 2023'!C11</f>
        <v>0</v>
      </c>
      <c r="D11" s="11">
        <f>'Dados 2023'!F11</f>
        <v>1</v>
      </c>
      <c r="E11" s="11">
        <f t="shared" si="0"/>
        <v>0</v>
      </c>
      <c r="F11" s="17">
        <f t="shared" si="1"/>
        <v>2</v>
      </c>
      <c r="G11" s="18">
        <f t="shared" si="2"/>
        <v>0.5</v>
      </c>
    </row>
    <row r="12" spans="1:10">
      <c r="A12" s="10" t="str">
        <f>'Dados 2023'!A12</f>
        <v>231135 Quixelô</v>
      </c>
      <c r="B12" s="11">
        <f>'Dados 2023'!D12+'Dados 2023'!E12+'Dados 2023'!G12</f>
        <v>4</v>
      </c>
      <c r="C12" s="11">
        <f>'Dados 2023'!B12+'Dados 2023'!C12</f>
        <v>0</v>
      </c>
      <c r="D12" s="11">
        <f>'Dados 2023'!F12</f>
        <v>0</v>
      </c>
      <c r="E12" s="11">
        <f t="shared" si="0"/>
        <v>0</v>
      </c>
      <c r="F12" s="17">
        <f t="shared" si="1"/>
        <v>4</v>
      </c>
      <c r="G12" s="18">
        <f t="shared" si="2"/>
        <v>1</v>
      </c>
    </row>
    <row r="13" spans="1:10">
      <c r="A13" s="10" t="str">
        <f>'Dados 2023'!A13</f>
        <v>231190 Saboeiro</v>
      </c>
      <c r="B13" s="11">
        <f>'Dados 2023'!D13+'Dados 2023'!E13+'Dados 2023'!G13</f>
        <v>1</v>
      </c>
      <c r="C13" s="11">
        <f>'Dados 2023'!B13+'Dados 2023'!C13</f>
        <v>0</v>
      </c>
      <c r="D13" s="11">
        <f>'Dados 2023'!F13</f>
        <v>0</v>
      </c>
      <c r="E13" s="11">
        <f t="shared" si="0"/>
        <v>0</v>
      </c>
      <c r="F13" s="17">
        <f t="shared" si="1"/>
        <v>1</v>
      </c>
      <c r="G13" s="18">
        <f t="shared" si="2"/>
        <v>1</v>
      </c>
    </row>
    <row r="14" spans="1:10">
      <c r="A14" s="8" t="s">
        <v>26</v>
      </c>
      <c r="B14" s="9">
        <f t="shared" ref="B14:F14" si="3">SUM(B4:B13)</f>
        <v>35</v>
      </c>
      <c r="C14" s="9">
        <f t="shared" si="3"/>
        <v>2</v>
      </c>
      <c r="D14" s="9">
        <f t="shared" si="3"/>
        <v>4</v>
      </c>
      <c r="E14" s="9">
        <f t="shared" si="3"/>
        <v>0</v>
      </c>
      <c r="F14" s="9">
        <f t="shared" si="3"/>
        <v>41</v>
      </c>
      <c r="G14" s="23">
        <f t="shared" si="2"/>
        <v>0.85365853658536583</v>
      </c>
    </row>
    <row r="16" spans="1:10">
      <c r="A16" s="3" t="s">
        <v>153</v>
      </c>
    </row>
    <row r="17" spans="1:1">
      <c r="A17" s="3" t="s">
        <v>135</v>
      </c>
    </row>
    <row r="18" spans="1:1">
      <c r="A18" s="3" t="s">
        <v>122</v>
      </c>
    </row>
    <row r="19" spans="1:1">
      <c r="A19" s="3" t="s">
        <v>144</v>
      </c>
    </row>
    <row r="20" spans="1:1">
      <c r="A20" s="3" t="s">
        <v>124</v>
      </c>
    </row>
    <row r="21" spans="1:1" ht="15.75" customHeight="1">
      <c r="A21" s="3" t="s">
        <v>154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8" width="10" customWidth="1"/>
    <col min="9" max="26" width="8.7109375" customWidth="1"/>
  </cols>
  <sheetData>
    <row r="1" spans="1:8" ht="15.75">
      <c r="A1" s="1" t="s">
        <v>149</v>
      </c>
    </row>
    <row r="3" spans="1:8" ht="31.5" customHeight="1">
      <c r="A3" s="4" t="s">
        <v>6</v>
      </c>
      <c r="B3" s="4" t="s">
        <v>128</v>
      </c>
      <c r="C3" s="4" t="s">
        <v>108</v>
      </c>
      <c r="D3" s="4" t="s">
        <v>109</v>
      </c>
      <c r="E3" s="4" t="s">
        <v>110</v>
      </c>
      <c r="F3" s="4" t="s">
        <v>111</v>
      </c>
      <c r="G3" s="4" t="s">
        <v>113</v>
      </c>
      <c r="H3" s="4" t="s">
        <v>26</v>
      </c>
    </row>
    <row r="4" spans="1:8">
      <c r="A4" s="5" t="s">
        <v>15</v>
      </c>
      <c r="B4" s="15">
        <v>1</v>
      </c>
      <c r="C4" s="15">
        <v>0</v>
      </c>
      <c r="D4" s="15">
        <v>0</v>
      </c>
      <c r="E4" s="15">
        <v>1</v>
      </c>
      <c r="F4" s="15">
        <v>0</v>
      </c>
      <c r="G4" s="15">
        <v>0</v>
      </c>
      <c r="H4" s="6">
        <f t="shared" ref="H4:H13" si="0">SUM(B4:G4)</f>
        <v>2</v>
      </c>
    </row>
    <row r="5" spans="1:8">
      <c r="A5" s="5" t="s">
        <v>19</v>
      </c>
      <c r="B5" s="15">
        <v>0</v>
      </c>
      <c r="C5" s="15">
        <v>0</v>
      </c>
      <c r="D5" s="15">
        <v>0</v>
      </c>
      <c r="E5" s="15">
        <v>2</v>
      </c>
      <c r="F5" s="15">
        <v>0</v>
      </c>
      <c r="G5" s="15">
        <v>0</v>
      </c>
      <c r="H5" s="6">
        <f t="shared" si="0"/>
        <v>2</v>
      </c>
    </row>
    <row r="6" spans="1:8">
      <c r="A6" s="5" t="s">
        <v>20</v>
      </c>
      <c r="B6" s="15">
        <v>0</v>
      </c>
      <c r="C6" s="15">
        <v>0</v>
      </c>
      <c r="D6" s="15">
        <v>1</v>
      </c>
      <c r="E6" s="15">
        <v>0</v>
      </c>
      <c r="F6" s="15">
        <v>0</v>
      </c>
      <c r="G6" s="15">
        <v>0</v>
      </c>
      <c r="H6" s="6">
        <f t="shared" si="0"/>
        <v>1</v>
      </c>
    </row>
    <row r="7" spans="1:8">
      <c r="A7" s="5" t="s">
        <v>21</v>
      </c>
      <c r="B7" s="15">
        <v>0</v>
      </c>
      <c r="C7" s="15">
        <v>0</v>
      </c>
      <c r="D7" s="15">
        <v>0</v>
      </c>
      <c r="E7" s="15">
        <v>1</v>
      </c>
      <c r="F7" s="15">
        <v>0</v>
      </c>
      <c r="G7" s="15">
        <v>0</v>
      </c>
      <c r="H7" s="6">
        <f t="shared" si="0"/>
        <v>1</v>
      </c>
    </row>
    <row r="8" spans="1:8">
      <c r="A8" s="5" t="s">
        <v>22</v>
      </c>
      <c r="B8" s="15">
        <v>0</v>
      </c>
      <c r="C8" s="15">
        <v>1</v>
      </c>
      <c r="D8" s="15">
        <v>3</v>
      </c>
      <c r="E8" s="15">
        <v>11</v>
      </c>
      <c r="F8" s="15">
        <v>0</v>
      </c>
      <c r="G8" s="15">
        <v>1</v>
      </c>
      <c r="H8" s="6">
        <f t="shared" si="0"/>
        <v>16</v>
      </c>
    </row>
    <row r="9" spans="1:8">
      <c r="A9" s="5" t="s">
        <v>23</v>
      </c>
      <c r="B9" s="15">
        <v>0</v>
      </c>
      <c r="C9" s="15">
        <v>0</v>
      </c>
      <c r="D9" s="15">
        <v>1</v>
      </c>
      <c r="E9" s="15">
        <v>5</v>
      </c>
      <c r="F9" s="15">
        <v>1</v>
      </c>
      <c r="G9" s="15">
        <v>0</v>
      </c>
      <c r="H9" s="6">
        <f t="shared" si="0"/>
        <v>7</v>
      </c>
    </row>
    <row r="10" spans="1:8">
      <c r="A10" s="5" t="s">
        <v>24</v>
      </c>
      <c r="B10" s="15">
        <v>0</v>
      </c>
      <c r="C10" s="15">
        <v>0</v>
      </c>
      <c r="D10" s="15">
        <v>0</v>
      </c>
      <c r="E10" s="15">
        <v>3</v>
      </c>
      <c r="F10" s="15">
        <v>2</v>
      </c>
      <c r="G10" s="15">
        <v>0</v>
      </c>
      <c r="H10" s="6">
        <f t="shared" si="0"/>
        <v>5</v>
      </c>
    </row>
    <row r="11" spans="1:8">
      <c r="A11" s="5" t="s">
        <v>25</v>
      </c>
      <c r="B11" s="15">
        <v>0</v>
      </c>
      <c r="C11" s="15">
        <v>0</v>
      </c>
      <c r="D11" s="15">
        <v>0</v>
      </c>
      <c r="E11" s="15">
        <v>1</v>
      </c>
      <c r="F11" s="15">
        <v>1</v>
      </c>
      <c r="G11" s="15">
        <v>0</v>
      </c>
      <c r="H11" s="6">
        <f t="shared" si="0"/>
        <v>2</v>
      </c>
    </row>
    <row r="12" spans="1:8">
      <c r="A12" s="5" t="s">
        <v>29</v>
      </c>
      <c r="B12" s="15">
        <v>0</v>
      </c>
      <c r="C12" s="15">
        <v>0</v>
      </c>
      <c r="D12" s="15">
        <v>0</v>
      </c>
      <c r="E12" s="15">
        <v>4</v>
      </c>
      <c r="F12" s="15">
        <v>0</v>
      </c>
      <c r="G12" s="15">
        <v>0</v>
      </c>
      <c r="H12" s="6">
        <f t="shared" si="0"/>
        <v>4</v>
      </c>
    </row>
    <row r="13" spans="1:8">
      <c r="A13" s="5" t="s">
        <v>30</v>
      </c>
      <c r="B13" s="15">
        <v>0</v>
      </c>
      <c r="C13" s="15">
        <v>0</v>
      </c>
      <c r="D13" s="15">
        <v>0</v>
      </c>
      <c r="E13" s="15">
        <v>1</v>
      </c>
      <c r="F13" s="15">
        <v>0</v>
      </c>
      <c r="G13" s="15">
        <v>0</v>
      </c>
      <c r="H13" s="6">
        <f t="shared" si="0"/>
        <v>1</v>
      </c>
    </row>
    <row r="14" spans="1:8">
      <c r="A14" s="8" t="s">
        <v>26</v>
      </c>
      <c r="B14" s="9">
        <f t="shared" ref="B14:H14" si="1">SUM(B4:B13)</f>
        <v>1</v>
      </c>
      <c r="C14" s="9">
        <f t="shared" si="1"/>
        <v>1</v>
      </c>
      <c r="D14" s="9">
        <f t="shared" si="1"/>
        <v>5</v>
      </c>
      <c r="E14" s="9">
        <f t="shared" si="1"/>
        <v>29</v>
      </c>
      <c r="F14" s="9">
        <f t="shared" si="1"/>
        <v>4</v>
      </c>
      <c r="G14" s="9">
        <f t="shared" si="1"/>
        <v>1</v>
      </c>
      <c r="H14" s="9">
        <f t="shared" si="1"/>
        <v>41</v>
      </c>
    </row>
    <row r="16" spans="1:8">
      <c r="A16" s="3" t="s">
        <v>150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7" width="13" customWidth="1"/>
    <col min="8" max="8" width="3" customWidth="1"/>
    <col min="9" max="9" width="52" customWidth="1"/>
    <col min="10" max="10" width="10" customWidth="1"/>
    <col min="11" max="26" width="8.7109375" customWidth="1"/>
  </cols>
  <sheetData>
    <row r="1" spans="1:10" ht="15.75">
      <c r="A1" s="1" t="s">
        <v>151</v>
      </c>
    </row>
    <row r="3" spans="1:10" ht="31.5" customHeight="1">
      <c r="A3" s="4" t="s">
        <v>6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26</v>
      </c>
      <c r="G3" s="4" t="s">
        <v>100</v>
      </c>
      <c r="I3" s="2" t="s">
        <v>101</v>
      </c>
    </row>
    <row r="4" spans="1:10">
      <c r="A4" s="10" t="str">
        <f>'Dados 2024'!A4</f>
        <v>230030 Acopiara</v>
      </c>
      <c r="B4" s="11">
        <f>'Dados 2024'!B4+'Dados 2024'!D4+'Dados 2024'!E4+'Dados 2024'!H4</f>
        <v>7</v>
      </c>
      <c r="C4" s="11">
        <f>'Dados 2024'!C4</f>
        <v>0</v>
      </c>
      <c r="D4" s="11">
        <f>'Dados 2024'!F4</f>
        <v>2</v>
      </c>
      <c r="E4" s="11">
        <f>'Dados 2024'!G4</f>
        <v>0</v>
      </c>
      <c r="F4" s="17">
        <f t="shared" ref="F4:F13" si="0">SUM(B4:E4)</f>
        <v>9</v>
      </c>
      <c r="G4" s="18">
        <f t="shared" ref="G4:G14" si="1">IF(F4=0,"–",B4/F4)</f>
        <v>0.77777777777777779</v>
      </c>
      <c r="I4" s="5" t="s">
        <v>103</v>
      </c>
      <c r="J4" s="19">
        <f>B14/F14</f>
        <v>0.57894736842105265</v>
      </c>
    </row>
    <row r="5" spans="1:10">
      <c r="A5" s="10" t="str">
        <f>'Dados 2024'!A5</f>
        <v>230330 Cariús</v>
      </c>
      <c r="B5" s="11">
        <f>'Dados 2024'!B5+'Dados 2024'!D5+'Dados 2024'!E5+'Dados 2024'!H5</f>
        <v>1</v>
      </c>
      <c r="C5" s="11">
        <f>'Dados 2024'!C5</f>
        <v>1</v>
      </c>
      <c r="D5" s="11">
        <f>'Dados 2024'!F5</f>
        <v>0</v>
      </c>
      <c r="E5" s="11">
        <f>'Dados 2024'!G5</f>
        <v>0</v>
      </c>
      <c r="F5" s="17">
        <f t="shared" si="0"/>
        <v>2</v>
      </c>
      <c r="G5" s="18">
        <f t="shared" si="1"/>
        <v>0.5</v>
      </c>
      <c r="I5" s="5" t="s">
        <v>104</v>
      </c>
      <c r="J5" s="19">
        <f>(B14+C14)/F14</f>
        <v>0.63157894736842102</v>
      </c>
    </row>
    <row r="6" spans="1:10">
      <c r="A6" s="10" t="str">
        <f>'Dados 2024'!A6</f>
        <v>230360 Catarina</v>
      </c>
      <c r="B6" s="11">
        <f>'Dados 2024'!B6+'Dados 2024'!D6+'Dados 2024'!E6+'Dados 2024'!H6</f>
        <v>0</v>
      </c>
      <c r="C6" s="11">
        <f>'Dados 2024'!C6</f>
        <v>0</v>
      </c>
      <c r="D6" s="11">
        <f>'Dados 2024'!F6</f>
        <v>0</v>
      </c>
      <c r="E6" s="11">
        <f>'Dados 2024'!G6</f>
        <v>0</v>
      </c>
      <c r="F6" s="17">
        <f t="shared" si="0"/>
        <v>0</v>
      </c>
      <c r="G6" s="18" t="str">
        <f t="shared" si="1"/>
        <v>–</v>
      </c>
      <c r="I6" s="5" t="s">
        <v>114</v>
      </c>
      <c r="J6" s="19">
        <f>'Dados 2024'!E14/B14</f>
        <v>0.68181818181818177</v>
      </c>
    </row>
    <row r="7" spans="1:10">
      <c r="A7" s="10" t="str">
        <f>'Dados 2024'!A7</f>
        <v>230426 Deputado Irapuan Pinheiro</v>
      </c>
      <c r="B7" s="11">
        <f>'Dados 2024'!B7+'Dados 2024'!D7+'Dados 2024'!E7+'Dados 2024'!H7</f>
        <v>0</v>
      </c>
      <c r="C7" s="11">
        <f>'Dados 2024'!C7</f>
        <v>0</v>
      </c>
      <c r="D7" s="11">
        <f>'Dados 2024'!F7</f>
        <v>1</v>
      </c>
      <c r="E7" s="11">
        <f>'Dados 2024'!G7</f>
        <v>0</v>
      </c>
      <c r="F7" s="17">
        <f t="shared" si="0"/>
        <v>1</v>
      </c>
      <c r="G7" s="18">
        <f t="shared" si="1"/>
        <v>0</v>
      </c>
      <c r="I7" s="5" t="s">
        <v>115</v>
      </c>
      <c r="J7" s="19">
        <f>B8/B14</f>
        <v>0.31818181818181818</v>
      </c>
    </row>
    <row r="8" spans="1:10">
      <c r="A8" s="10" t="str">
        <f>'Dados 2024'!A8</f>
        <v>230550 Iguatu</v>
      </c>
      <c r="B8" s="11">
        <f>'Dados 2024'!B8+'Dados 2024'!D8+'Dados 2024'!E8+'Dados 2024'!H8</f>
        <v>7</v>
      </c>
      <c r="C8" s="11">
        <f>'Dados 2024'!C8</f>
        <v>1</v>
      </c>
      <c r="D8" s="11">
        <f>'Dados 2024'!F8</f>
        <v>4</v>
      </c>
      <c r="E8" s="11">
        <f>'Dados 2024'!G8</f>
        <v>0</v>
      </c>
      <c r="F8" s="17">
        <f t="shared" si="0"/>
        <v>12</v>
      </c>
      <c r="G8" s="18">
        <f t="shared" si="1"/>
        <v>0.58333333333333337</v>
      </c>
    </row>
    <row r="9" spans="1:10">
      <c r="A9" s="10" t="str">
        <f>'Dados 2024'!A9</f>
        <v>230740 Jucás</v>
      </c>
      <c r="B9" s="11">
        <f>'Dados 2024'!B9+'Dados 2024'!D9+'Dados 2024'!E9+'Dados 2024'!H9</f>
        <v>4</v>
      </c>
      <c r="C9" s="11">
        <f>'Dados 2024'!C9</f>
        <v>0</v>
      </c>
      <c r="D9" s="11">
        <f>'Dados 2024'!F9</f>
        <v>1</v>
      </c>
      <c r="E9" s="11">
        <f>'Dados 2024'!G9</f>
        <v>0</v>
      </c>
      <c r="F9" s="17">
        <f t="shared" si="0"/>
        <v>5</v>
      </c>
      <c r="G9" s="18">
        <f t="shared" si="1"/>
        <v>0.8</v>
      </c>
    </row>
    <row r="10" spans="1:10">
      <c r="A10" s="10" t="str">
        <f>'Dados 2024'!A10</f>
        <v>230850 Mombaça</v>
      </c>
      <c r="B10" s="11">
        <f>'Dados 2024'!B10+'Dados 2024'!D10+'Dados 2024'!E10+'Dados 2024'!H10</f>
        <v>1</v>
      </c>
      <c r="C10" s="11">
        <f>'Dados 2024'!C10</f>
        <v>0</v>
      </c>
      <c r="D10" s="11">
        <f>'Dados 2024'!F10</f>
        <v>4</v>
      </c>
      <c r="E10" s="11">
        <f>'Dados 2024'!G10</f>
        <v>1</v>
      </c>
      <c r="F10" s="17">
        <f t="shared" si="0"/>
        <v>6</v>
      </c>
      <c r="G10" s="18">
        <f t="shared" si="1"/>
        <v>0.16666666666666666</v>
      </c>
    </row>
    <row r="11" spans="1:10">
      <c r="A11" s="10" t="str">
        <f>'Dados 2024'!A11</f>
        <v>231090 Piquet Carneiro</v>
      </c>
      <c r="B11" s="11">
        <f>'Dados 2024'!B11+'Dados 2024'!D11+'Dados 2024'!E11+'Dados 2024'!H11</f>
        <v>0</v>
      </c>
      <c r="C11" s="11">
        <f>'Dados 2024'!C11</f>
        <v>0</v>
      </c>
      <c r="D11" s="11">
        <f>'Dados 2024'!F11</f>
        <v>1</v>
      </c>
      <c r="E11" s="11">
        <f>'Dados 2024'!G11</f>
        <v>0</v>
      </c>
      <c r="F11" s="17">
        <f t="shared" si="0"/>
        <v>1</v>
      </c>
      <c r="G11" s="18">
        <f t="shared" si="1"/>
        <v>0</v>
      </c>
    </row>
    <row r="12" spans="1:10">
      <c r="A12" s="10" t="str">
        <f>'Dados 2024'!A12</f>
        <v>231135 Quixelô</v>
      </c>
      <c r="B12" s="11">
        <f>'Dados 2024'!B12+'Dados 2024'!D12+'Dados 2024'!E12+'Dados 2024'!H12</f>
        <v>1</v>
      </c>
      <c r="C12" s="11">
        <f>'Dados 2024'!C12</f>
        <v>0</v>
      </c>
      <c r="D12" s="11">
        <f>'Dados 2024'!F12</f>
        <v>0</v>
      </c>
      <c r="E12" s="11">
        <f>'Dados 2024'!G12</f>
        <v>0</v>
      </c>
      <c r="F12" s="17">
        <f t="shared" si="0"/>
        <v>1</v>
      </c>
      <c r="G12" s="18">
        <f t="shared" si="1"/>
        <v>1</v>
      </c>
    </row>
    <row r="13" spans="1:10">
      <c r="A13" s="10" t="str">
        <f>'Dados 2024'!A13</f>
        <v>231190 Saboeiro</v>
      </c>
      <c r="B13" s="11">
        <f>'Dados 2024'!B13+'Dados 2024'!D13+'Dados 2024'!E13+'Dados 2024'!H13</f>
        <v>1</v>
      </c>
      <c r="C13" s="11">
        <f>'Dados 2024'!C13</f>
        <v>0</v>
      </c>
      <c r="D13" s="11">
        <f>'Dados 2024'!F13</f>
        <v>0</v>
      </c>
      <c r="E13" s="11">
        <f>'Dados 2024'!G13</f>
        <v>0</v>
      </c>
      <c r="F13" s="17">
        <f t="shared" si="0"/>
        <v>1</v>
      </c>
      <c r="G13" s="18">
        <f t="shared" si="1"/>
        <v>1</v>
      </c>
    </row>
    <row r="14" spans="1:10">
      <c r="A14" s="8" t="s">
        <v>26</v>
      </c>
      <c r="B14" s="9">
        <f t="shared" ref="B14:F14" si="2">SUM(B4:B13)</f>
        <v>22</v>
      </c>
      <c r="C14" s="9">
        <f t="shared" si="2"/>
        <v>2</v>
      </c>
      <c r="D14" s="9">
        <f t="shared" si="2"/>
        <v>13</v>
      </c>
      <c r="E14" s="9">
        <f t="shared" si="2"/>
        <v>1</v>
      </c>
      <c r="F14" s="9">
        <f t="shared" si="2"/>
        <v>38</v>
      </c>
      <c r="G14" s="23">
        <f t="shared" si="1"/>
        <v>0.57894736842105265</v>
      </c>
    </row>
    <row r="16" spans="1:10">
      <c r="A16" s="3" t="s">
        <v>120</v>
      </c>
    </row>
    <row r="17" spans="1:1">
      <c r="A17" s="3" t="s">
        <v>156</v>
      </c>
    </row>
    <row r="18" spans="1:1">
      <c r="A18" s="3" t="s">
        <v>122</v>
      </c>
    </row>
    <row r="19" spans="1:1">
      <c r="A19" s="3" t="s">
        <v>123</v>
      </c>
    </row>
    <row r="20" spans="1:1">
      <c r="A20" s="3" t="s">
        <v>124</v>
      </c>
    </row>
    <row r="21" spans="1:1" ht="15.75" customHeight="1">
      <c r="A21" s="3" t="s">
        <v>157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/>
  <cols>
    <col min="1" max="1" width="34" customWidth="1"/>
    <col min="2" max="9" width="10" customWidth="1"/>
    <col min="10" max="26" width="8.7109375" customWidth="1"/>
  </cols>
  <sheetData>
    <row r="1" spans="1:9" ht="15.75">
      <c r="A1" s="1" t="s">
        <v>152</v>
      </c>
    </row>
    <row r="3" spans="1:9" ht="31.5" customHeight="1">
      <c r="A3" s="4" t="s">
        <v>6</v>
      </c>
      <c r="B3" s="4" t="s">
        <v>106</v>
      </c>
      <c r="C3" s="4" t="s">
        <v>128</v>
      </c>
      <c r="D3" s="4" t="s">
        <v>109</v>
      </c>
      <c r="E3" s="4" t="s">
        <v>110</v>
      </c>
      <c r="F3" s="4" t="s">
        <v>111</v>
      </c>
      <c r="G3" s="4" t="s">
        <v>112</v>
      </c>
      <c r="H3" s="4" t="s">
        <v>113</v>
      </c>
      <c r="I3" s="4" t="s">
        <v>26</v>
      </c>
    </row>
    <row r="4" spans="1:9">
      <c r="A4" s="5" t="s">
        <v>15</v>
      </c>
      <c r="B4" s="15">
        <v>0</v>
      </c>
      <c r="C4" s="15">
        <v>0</v>
      </c>
      <c r="D4" s="15">
        <v>1</v>
      </c>
      <c r="E4" s="15">
        <v>5</v>
      </c>
      <c r="F4" s="15">
        <v>2</v>
      </c>
      <c r="G4" s="15">
        <v>0</v>
      </c>
      <c r="H4" s="15">
        <v>1</v>
      </c>
      <c r="I4" s="6">
        <f t="shared" ref="I4:I13" si="0">SUM(B4:H4)</f>
        <v>9</v>
      </c>
    </row>
    <row r="5" spans="1:9">
      <c r="A5" s="5" t="s">
        <v>19</v>
      </c>
      <c r="B5" s="15">
        <v>0</v>
      </c>
      <c r="C5" s="15">
        <v>1</v>
      </c>
      <c r="D5" s="15">
        <v>0</v>
      </c>
      <c r="E5" s="15">
        <v>0</v>
      </c>
      <c r="F5" s="15">
        <v>0</v>
      </c>
      <c r="G5" s="15">
        <v>0</v>
      </c>
      <c r="H5" s="15">
        <v>1</v>
      </c>
      <c r="I5" s="6">
        <f t="shared" si="0"/>
        <v>2</v>
      </c>
    </row>
    <row r="6" spans="1:9">
      <c r="A6" s="5" t="s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6">
        <f t="shared" si="0"/>
        <v>0</v>
      </c>
    </row>
    <row r="7" spans="1:9">
      <c r="A7" s="5" t="s">
        <v>21</v>
      </c>
      <c r="B7" s="15">
        <v>0</v>
      </c>
      <c r="C7" s="15">
        <v>0</v>
      </c>
      <c r="D7" s="15">
        <v>0</v>
      </c>
      <c r="E7" s="15">
        <v>0</v>
      </c>
      <c r="F7" s="15">
        <v>1</v>
      </c>
      <c r="G7" s="15">
        <v>0</v>
      </c>
      <c r="H7" s="15">
        <v>0</v>
      </c>
      <c r="I7" s="6">
        <f t="shared" si="0"/>
        <v>1</v>
      </c>
    </row>
    <row r="8" spans="1:9">
      <c r="A8" s="5" t="s">
        <v>22</v>
      </c>
      <c r="B8" s="15">
        <v>0</v>
      </c>
      <c r="C8" s="15">
        <v>1</v>
      </c>
      <c r="D8" s="15">
        <v>1</v>
      </c>
      <c r="E8" s="15">
        <v>6</v>
      </c>
      <c r="F8" s="15">
        <v>4</v>
      </c>
      <c r="G8" s="15">
        <v>0</v>
      </c>
      <c r="H8" s="15">
        <v>0</v>
      </c>
      <c r="I8" s="6">
        <f t="shared" si="0"/>
        <v>12</v>
      </c>
    </row>
    <row r="9" spans="1:9">
      <c r="A9" s="5" t="s">
        <v>23</v>
      </c>
      <c r="B9" s="15">
        <v>1</v>
      </c>
      <c r="C9" s="15">
        <v>0</v>
      </c>
      <c r="D9" s="15">
        <v>0</v>
      </c>
      <c r="E9" s="15">
        <v>2</v>
      </c>
      <c r="F9" s="15">
        <v>1</v>
      </c>
      <c r="G9" s="15">
        <v>0</v>
      </c>
      <c r="H9" s="15">
        <v>1</v>
      </c>
      <c r="I9" s="6">
        <f t="shared" si="0"/>
        <v>5</v>
      </c>
    </row>
    <row r="10" spans="1:9">
      <c r="A10" s="5" t="s">
        <v>24</v>
      </c>
      <c r="B10" s="15">
        <v>0</v>
      </c>
      <c r="C10" s="15">
        <v>0</v>
      </c>
      <c r="D10" s="15">
        <v>0</v>
      </c>
      <c r="E10" s="15">
        <v>1</v>
      </c>
      <c r="F10" s="15">
        <v>4</v>
      </c>
      <c r="G10" s="15">
        <v>1</v>
      </c>
      <c r="H10" s="15">
        <v>0</v>
      </c>
      <c r="I10" s="6">
        <f t="shared" si="0"/>
        <v>6</v>
      </c>
    </row>
    <row r="11" spans="1:9">
      <c r="A11" s="5" t="s">
        <v>25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6">
        <f t="shared" si="0"/>
        <v>1</v>
      </c>
    </row>
    <row r="12" spans="1:9">
      <c r="A12" s="5" t="s">
        <v>29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6">
        <f t="shared" si="0"/>
        <v>1</v>
      </c>
    </row>
    <row r="13" spans="1:9">
      <c r="A13" s="5" t="s">
        <v>30</v>
      </c>
      <c r="B13" s="15">
        <v>0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0</v>
      </c>
      <c r="I13" s="6">
        <f t="shared" si="0"/>
        <v>1</v>
      </c>
    </row>
    <row r="14" spans="1:9">
      <c r="A14" s="8" t="s">
        <v>26</v>
      </c>
      <c r="B14" s="9">
        <f t="shared" ref="B14:I14" si="1">SUM(B4:B13)</f>
        <v>1</v>
      </c>
      <c r="C14" s="9">
        <f t="shared" si="1"/>
        <v>2</v>
      </c>
      <c r="D14" s="9">
        <f t="shared" si="1"/>
        <v>3</v>
      </c>
      <c r="E14" s="9">
        <f t="shared" si="1"/>
        <v>15</v>
      </c>
      <c r="F14" s="9">
        <f t="shared" si="1"/>
        <v>13</v>
      </c>
      <c r="G14" s="9">
        <f t="shared" si="1"/>
        <v>1</v>
      </c>
      <c r="H14" s="9">
        <f t="shared" si="1"/>
        <v>3</v>
      </c>
      <c r="I14" s="9">
        <f t="shared" si="1"/>
        <v>38</v>
      </c>
    </row>
    <row r="16" spans="1:9">
      <c r="A16" s="3" t="s">
        <v>155</v>
      </c>
    </row>
    <row r="17" spans="1:1">
      <c r="A17" s="3" t="s">
        <v>118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Faixa etária 2019-2024</vt:lpstr>
      <vt:lpstr>Idade da mãe 2019-2024</vt:lpstr>
      <vt:lpstr>Escolaridade mãe 2019-2024</vt:lpstr>
      <vt:lpstr>Raça-cor 2019-2024</vt:lpstr>
      <vt:lpstr>Comparativo 2019-2024</vt:lpstr>
      <vt:lpstr>Base faixa etária</vt:lpstr>
      <vt:lpstr>Base idade da mãe</vt:lpstr>
      <vt:lpstr>Base escolaridade da mãe</vt:lpstr>
      <vt:lpstr>Base raça-cor</vt:lpstr>
      <vt:lpstr>Evitabilidade 2019</vt:lpstr>
      <vt:lpstr>Dados 2019</vt:lpstr>
      <vt:lpstr>Evitabilidade 2020</vt:lpstr>
      <vt:lpstr>Dados 2020</vt:lpstr>
      <vt:lpstr>Evitabilidade 2021</vt:lpstr>
      <vt:lpstr>Dados 2021</vt:lpstr>
      <vt:lpstr>Evitabilidade 2022</vt:lpstr>
      <vt:lpstr>Dados 2022</vt:lpstr>
      <vt:lpstr>Evitabilidade 2023</vt:lpstr>
      <vt:lpstr>Dados 2023</vt:lpstr>
      <vt:lpstr>Evitabilidade 2024</vt:lpstr>
      <vt:lpstr>Dados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Rangelly</dc:creator>
  <cp:lastModifiedBy>Kátia Rangelly</cp:lastModifiedBy>
  <dcterms:created xsi:type="dcterms:W3CDTF">2026-10-08T14:33:04Z</dcterms:created>
  <dcterms:modified xsi:type="dcterms:W3CDTF">2026-10-08T14:33:04Z</dcterms:modified>
</cp:coreProperties>
</file>